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15" windowHeight="1176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<sst xmlns="http://schemas.openxmlformats.org/spreadsheetml/2006/main" count="460" uniqueCount="118">
  <si>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</si>
  <si>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</si>
  <si>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</si>
  <si>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</si>
  <si>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</si>
  <si>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</si>
  <si>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</si>
  <si>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</si>
  <si>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</si>
  <si>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</si>
  <si>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</si>
  <si>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</si>
  <si>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</si>
  <si>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</si>
  <si>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</si>
  <si>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</si>
  <si>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</si>
  <si>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</si>
  <si>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</si>
  <si>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</si>
  <si>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</si>
  <si>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</si>
  <si>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</si>
  <si>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</si>
  <si>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</si>
  <si>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</si>
  <si>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</si>
  <si>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</si>
  <si>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</si>
  <si>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</si>
  <si>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</si>
  <si>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</si>
  <si>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</si>
  <si>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</si>
  <si>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</si>
  <si>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</si>
  <si>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</si>
  <si>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</si>
  <si>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</si>
  <si>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</si>
  <si>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</si>
  <si>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</si>
  <si>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</si>
  <si>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</si>
  <si>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</si>
  <si>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</si>
  <si>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</si>
  <si>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</si>
  <si>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</si>
  <si>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</si>
  <si>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</si>
  <si>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</si>
  <si>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</si>
  <si>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</si>
  <si>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</si>
  <si>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</si>
  <si>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</si>
  <si>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</si>
  <si>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</si>
  <si>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</si>
  <si>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</si>
  <si>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</si>
  <si>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</si>
  <si>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</si>
  <si>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</si>
  <si>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</si>
  <si>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</si>
  <si>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</si>
  <si>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</si>
  <si>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</si>
  <si>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</si>
  <si>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</si>
  <si>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</si>
  <si>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</si>
  <si>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</si>
  <si>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 xml:space="preserve"> </t>
  </si>
  <si>
    <t>JOUE LES TOURS</t>
  </si>
  <si>
    <t>FED_Criterium Federal</t>
  </si>
  <si>
    <t>Absent</t>
  </si>
  <si>
    <t>Inc</t>
  </si>
  <si>
    <t>16/10/2022</t>
  </si>
  <si>
    <t>Rose</t>
  </si>
  <si>
    <t>Pauline</t>
  </si>
  <si>
    <t>4S TOURS T.T.</t>
  </si>
  <si>
    <t>Emma</t>
  </si>
  <si>
    <t>PAGERIE</t>
  </si>
  <si>
    <t>Clara</t>
  </si>
  <si>
    <t>TTMA</t>
  </si>
  <si>
    <t>CLAVIER</t>
  </si>
  <si>
    <t>Violette</t>
  </si>
  <si>
    <t>SASTT</t>
  </si>
  <si>
    <t>L04_M13_FILLES</t>
  </si>
  <si>
    <t>SAUSSEREAU</t>
  </si>
  <si>
    <t>AZE TT41</t>
  </si>
  <si>
    <t>LARRIEU</t>
  </si>
  <si>
    <t>Manon</t>
  </si>
  <si>
    <t>P. COURVILLOIS</t>
  </si>
  <si>
    <t>RODRIGUES</t>
  </si>
  <si>
    <t>ENT.BAULOISE TT</t>
  </si>
  <si>
    <t>NEILZ</t>
  </si>
  <si>
    <t>LARCHER-ORY</t>
  </si>
  <si>
    <t>Louise</t>
  </si>
  <si>
    <t>PRYSHCHEPA</t>
  </si>
  <si>
    <t>Veronika</t>
  </si>
  <si>
    <t>ROCHARD</t>
  </si>
  <si>
    <t>Louna</t>
  </si>
  <si>
    <t>CUVELIER</t>
  </si>
  <si>
    <t>Eva</t>
  </si>
  <si>
    <t>INGRE TT</t>
  </si>
  <si>
    <t>LANDAS</t>
  </si>
  <si>
    <t>Andrea</t>
  </si>
  <si>
    <t>CAPPELLIEZ</t>
  </si>
  <si>
    <t>AMO.MER TT.</t>
  </si>
  <si>
    <t>COSTA</t>
  </si>
  <si>
    <t>Sandy</t>
  </si>
  <si>
    <t>T.T. GERMINOIS</t>
  </si>
  <si>
    <t>MAGNIER</t>
  </si>
  <si>
    <t>Laelle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</si>
</sst>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171450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145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0</xdr:rowOff>
    </xdr:from>
    <xdr:to>
      <xdr:col>16</xdr:col>
      <xdr:colOff>228600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24125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B2">
        <v>0</v>
      </c>
      <c r="C2">
        <v>3726978</v>
      </c>
      <c r="D2">
        <v>12</v>
      </c>
      <c r="E2" t="s">
        <v>100</v>
      </c>
      <c r="F2" t="s">
        <v>101</v>
      </c>
      <c r="H2">
        <v>524</v>
      </c>
      <c r="I2" t="s">
        <v>75</v>
      </c>
      <c r="J2">
        <v>4370002</v>
      </c>
      <c r="K2" t="s">
        <v>83</v>
      </c>
      <c r="L2">
        <v>0</v>
      </c>
      <c r="M2">
        <v>3728028</v>
      </c>
      <c r="N2">
        <v>2</v>
      </c>
      <c r="O2" t="s">
        <v>88</v>
      </c>
      <c r="P2" t="s">
        <v>89</v>
      </c>
      <c r="R2">
        <v>716</v>
      </c>
      <c r="S2" t="s">
        <v>75</v>
      </c>
      <c r="T2">
        <v>4370269</v>
      </c>
      <c r="U2" t="s">
        <v>90</v>
      </c>
      <c r="V2">
        <v>1</v>
      </c>
      <c r="W2">
        <v>-2</v>
      </c>
      <c r="X2">
        <v>-5</v>
      </c>
      <c r="Y2">
        <v>-2</v>
      </c>
      <c r="AD2" s="188" t="s">
        <v>77</v>
      </c>
      <c r="AE2" s="188" t="s">
        <v>91</v>
      </c>
      <c r="AF2">
        <v>0</v>
      </c>
      <c r="AG2" s="19" t="s">
        <v>75</v>
      </c>
      <c r="AH2" s="20">
        <v>2</v>
      </c>
      <c r="AI2">
        <v>-768</v>
      </c>
    </row>
    <row r="3" spans="1:35" ht="12.75">
      <c r="A3">
        <v>2</v>
      </c>
      <c r="B3">
        <v>0</v>
      </c>
      <c r="C3">
        <v>4530487</v>
      </c>
      <c r="D3">
        <v>5</v>
      </c>
      <c r="E3" t="s">
        <v>97</v>
      </c>
      <c r="F3" t="s">
        <v>82</v>
      </c>
      <c r="H3">
        <v>640</v>
      </c>
      <c r="I3" t="s">
        <v>75</v>
      </c>
      <c r="J3">
        <v>4450295</v>
      </c>
      <c r="K3" t="s">
        <v>98</v>
      </c>
      <c r="L3">
        <v>1</v>
      </c>
      <c r="M3">
        <v>2814888</v>
      </c>
      <c r="N3">
        <v>9</v>
      </c>
      <c r="O3" t="s">
        <v>94</v>
      </c>
      <c r="P3" t="s">
        <v>95</v>
      </c>
      <c r="R3">
        <v>553</v>
      </c>
      <c r="S3" t="s">
        <v>75</v>
      </c>
      <c r="T3">
        <v>4280322</v>
      </c>
      <c r="U3" t="s">
        <v>96</v>
      </c>
      <c r="V3">
        <v>0</v>
      </c>
      <c r="W3">
        <v>7</v>
      </c>
      <c r="X3">
        <v>7</v>
      </c>
      <c r="Y3">
        <v>2</v>
      </c>
      <c r="AD3" t="s">
        <v>77</v>
      </c>
      <c r="AE3" t="s">
        <v>91</v>
      </c>
      <c r="AF3">
        <v>0</v>
      </c>
      <c r="AG3" s="19" t="s">
        <v>75</v>
      </c>
      <c r="AH3" s="20">
        <v>2</v>
      </c>
      <c r="AI3">
        <v>-769</v>
      </c>
    </row>
    <row r="4" spans="1:35" ht="12.75">
      <c r="A4">
        <v>3</v>
      </c>
      <c r="B4">
        <v>0</v>
      </c>
      <c r="D4">
        <v>0</v>
      </c>
      <c r="E4" t="s">
        <v>78</v>
      </c>
      <c r="H4">
        <v>0</v>
      </c>
      <c r="J4">
        <v>0</v>
      </c>
      <c r="K4" t="s">
        <v>79</v>
      </c>
      <c r="L4">
        <v>0</v>
      </c>
      <c r="M4">
        <v>7221992</v>
      </c>
      <c r="N4">
        <v>4</v>
      </c>
      <c r="O4" t="s">
        <v>92</v>
      </c>
      <c r="P4" t="s">
        <v>81</v>
      </c>
      <c r="R4">
        <v>645</v>
      </c>
      <c r="S4" t="s">
        <v>75</v>
      </c>
      <c r="T4">
        <v>4410696</v>
      </c>
      <c r="U4" t="s">
        <v>93</v>
      </c>
      <c r="V4">
        <v>1</v>
      </c>
      <c r="AD4" t="s">
        <v>77</v>
      </c>
      <c r="AE4" t="s">
        <v>91</v>
      </c>
      <c r="AF4">
        <v>0</v>
      </c>
      <c r="AG4" s="19" t="s">
        <v>75</v>
      </c>
      <c r="AH4" s="20">
        <v>2</v>
      </c>
      <c r="AI4">
        <v>-770</v>
      </c>
    </row>
    <row r="5" spans="1:35" ht="12.75">
      <c r="A5">
        <v>4</v>
      </c>
      <c r="B5">
        <v>0</v>
      </c>
      <c r="C5">
        <v>4114318</v>
      </c>
      <c r="D5">
        <v>10</v>
      </c>
      <c r="E5" t="s">
        <v>99</v>
      </c>
      <c r="F5" t="s">
        <v>95</v>
      </c>
      <c r="H5">
        <v>534</v>
      </c>
      <c r="I5" t="s">
        <v>75</v>
      </c>
      <c r="J5">
        <v>4410696</v>
      </c>
      <c r="K5" t="s">
        <v>93</v>
      </c>
      <c r="L5">
        <v>0</v>
      </c>
      <c r="M5">
        <v>3732750</v>
      </c>
      <c r="N5">
        <v>13</v>
      </c>
      <c r="O5" t="s">
        <v>85</v>
      </c>
      <c r="P5" t="s">
        <v>86</v>
      </c>
      <c r="R5">
        <v>516</v>
      </c>
      <c r="S5" t="s">
        <v>75</v>
      </c>
      <c r="T5">
        <v>4370349</v>
      </c>
      <c r="U5" t="s">
        <v>87</v>
      </c>
      <c r="V5">
        <v>1</v>
      </c>
      <c r="W5">
        <v>-8</v>
      </c>
      <c r="X5">
        <v>-8</v>
      </c>
      <c r="Y5">
        <v>8</v>
      </c>
      <c r="Z5">
        <v>-11</v>
      </c>
      <c r="AD5" t="s">
        <v>77</v>
      </c>
      <c r="AE5" t="s">
        <v>91</v>
      </c>
      <c r="AF5">
        <v>0</v>
      </c>
      <c r="AG5" s="19" t="s">
        <v>75</v>
      </c>
      <c r="AH5" s="20">
        <v>2</v>
      </c>
      <c r="AI5">
        <v>-771</v>
      </c>
    </row>
    <row r="6" spans="1:35" ht="12.75">
      <c r="A6">
        <v>5</v>
      </c>
      <c r="B6">
        <v>0</v>
      </c>
      <c r="C6">
        <v>3733720</v>
      </c>
      <c r="D6">
        <v>1</v>
      </c>
      <c r="E6" t="s">
        <v>102</v>
      </c>
      <c r="F6" t="s">
        <v>103</v>
      </c>
      <c r="H6">
        <v>841</v>
      </c>
      <c r="I6" t="s">
        <v>75</v>
      </c>
      <c r="J6">
        <v>4370002</v>
      </c>
      <c r="K6" t="s">
        <v>83</v>
      </c>
      <c r="L6">
        <v>1</v>
      </c>
      <c r="M6">
        <v>3728028</v>
      </c>
      <c r="N6">
        <v>2</v>
      </c>
      <c r="O6" t="s">
        <v>88</v>
      </c>
      <c r="P6" t="s">
        <v>89</v>
      </c>
      <c r="R6">
        <v>716</v>
      </c>
      <c r="S6" t="s">
        <v>75</v>
      </c>
      <c r="T6">
        <v>4370269</v>
      </c>
      <c r="U6" t="s">
        <v>90</v>
      </c>
      <c r="V6">
        <v>0</v>
      </c>
      <c r="W6">
        <v>-10</v>
      </c>
      <c r="X6">
        <v>-9</v>
      </c>
      <c r="Y6">
        <v>6</v>
      </c>
      <c r="Z6">
        <v>4</v>
      </c>
      <c r="AA6">
        <v>5</v>
      </c>
      <c r="AD6" t="s">
        <v>77</v>
      </c>
      <c r="AE6" t="s">
        <v>91</v>
      </c>
      <c r="AF6">
        <v>0</v>
      </c>
      <c r="AG6" s="19" t="s">
        <v>75</v>
      </c>
      <c r="AH6" s="20">
        <v>2</v>
      </c>
      <c r="AI6">
        <v>-772</v>
      </c>
    </row>
    <row r="7" spans="1:35" ht="12.75">
      <c r="A7">
        <v>6</v>
      </c>
      <c r="B7">
        <v>0</v>
      </c>
      <c r="C7">
        <v>4530487</v>
      </c>
      <c r="D7">
        <v>5</v>
      </c>
      <c r="E7" t="s">
        <v>97</v>
      </c>
      <c r="F7" t="s">
        <v>82</v>
      </c>
      <c r="H7">
        <v>640</v>
      </c>
      <c r="I7" t="s">
        <v>75</v>
      </c>
      <c r="J7">
        <v>4450295</v>
      </c>
      <c r="K7" t="s">
        <v>98</v>
      </c>
      <c r="L7">
        <v>1</v>
      </c>
      <c r="M7">
        <v>4529208</v>
      </c>
      <c r="N7">
        <v>8</v>
      </c>
      <c r="O7" t="s">
        <v>106</v>
      </c>
      <c r="P7" t="s">
        <v>107</v>
      </c>
      <c r="R7">
        <v>554</v>
      </c>
      <c r="S7" t="s">
        <v>75</v>
      </c>
      <c r="T7">
        <v>4450571</v>
      </c>
      <c r="U7" t="s">
        <v>108</v>
      </c>
      <c r="V7">
        <v>0</v>
      </c>
      <c r="W7">
        <v>8</v>
      </c>
      <c r="X7">
        <v>1</v>
      </c>
      <c r="Y7">
        <v>-9</v>
      </c>
      <c r="Z7">
        <v>4</v>
      </c>
      <c r="AD7" t="s">
        <v>77</v>
      </c>
      <c r="AE7" t="s">
        <v>91</v>
      </c>
      <c r="AF7">
        <v>0</v>
      </c>
      <c r="AG7" s="19" t="s">
        <v>75</v>
      </c>
      <c r="AH7" s="20">
        <v>2</v>
      </c>
      <c r="AI7">
        <v>-773</v>
      </c>
    </row>
    <row r="8" spans="1:35" ht="12.75">
      <c r="A8">
        <v>7</v>
      </c>
      <c r="B8">
        <v>0</v>
      </c>
      <c r="C8">
        <v>3726980</v>
      </c>
      <c r="D8">
        <v>3</v>
      </c>
      <c r="E8" t="s">
        <v>104</v>
      </c>
      <c r="F8" t="s">
        <v>105</v>
      </c>
      <c r="H8">
        <v>673</v>
      </c>
      <c r="I8" t="s">
        <v>75</v>
      </c>
      <c r="J8">
        <v>4370566</v>
      </c>
      <c r="K8" t="s">
        <v>76</v>
      </c>
      <c r="L8">
        <v>1</v>
      </c>
      <c r="M8">
        <v>7221992</v>
      </c>
      <c r="N8">
        <v>4</v>
      </c>
      <c r="O8" t="s">
        <v>92</v>
      </c>
      <c r="P8" t="s">
        <v>81</v>
      </c>
      <c r="R8">
        <v>645</v>
      </c>
      <c r="S8" t="s">
        <v>75</v>
      </c>
      <c r="T8">
        <v>4410696</v>
      </c>
      <c r="U8" t="s">
        <v>93</v>
      </c>
      <c r="V8">
        <v>0</v>
      </c>
      <c r="W8">
        <v>-7</v>
      </c>
      <c r="X8">
        <v>-12</v>
      </c>
      <c r="Y8">
        <v>5</v>
      </c>
      <c r="Z8">
        <v>7</v>
      </c>
      <c r="AA8">
        <v>9</v>
      </c>
      <c r="AD8" t="s">
        <v>77</v>
      </c>
      <c r="AE8" t="s">
        <v>91</v>
      </c>
      <c r="AF8">
        <v>0</v>
      </c>
      <c r="AG8" s="19" t="s">
        <v>75</v>
      </c>
      <c r="AH8" s="20">
        <v>2</v>
      </c>
      <c r="AI8">
        <v>-774</v>
      </c>
    </row>
    <row r="9" spans="1:35" ht="12.75">
      <c r="A9">
        <v>8</v>
      </c>
      <c r="B9">
        <v>0</v>
      </c>
      <c r="C9">
        <v>3732750</v>
      </c>
      <c r="D9">
        <v>13</v>
      </c>
      <c r="E9" t="s">
        <v>85</v>
      </c>
      <c r="F9" t="s">
        <v>86</v>
      </c>
      <c r="H9">
        <v>516</v>
      </c>
      <c r="I9" t="s">
        <v>75</v>
      </c>
      <c r="J9">
        <v>4370349</v>
      </c>
      <c r="K9" t="s">
        <v>87</v>
      </c>
      <c r="L9">
        <v>0</v>
      </c>
      <c r="M9">
        <v>3730375</v>
      </c>
      <c r="N9">
        <v>6</v>
      </c>
      <c r="O9" t="s">
        <v>109</v>
      </c>
      <c r="P9" t="s">
        <v>110</v>
      </c>
      <c r="R9">
        <v>604</v>
      </c>
      <c r="S9" t="s">
        <v>75</v>
      </c>
      <c r="T9">
        <v>4370002</v>
      </c>
      <c r="U9" t="s">
        <v>83</v>
      </c>
      <c r="V9">
        <v>1</v>
      </c>
      <c r="W9">
        <v>-3</v>
      </c>
      <c r="X9">
        <v>-5</v>
      </c>
      <c r="Y9">
        <v>-6</v>
      </c>
      <c r="AD9" t="s">
        <v>77</v>
      </c>
      <c r="AE9" t="s">
        <v>91</v>
      </c>
      <c r="AF9">
        <v>0</v>
      </c>
      <c r="AG9" s="19" t="s">
        <v>75</v>
      </c>
      <c r="AH9" s="20">
        <v>2</v>
      </c>
      <c r="AI9">
        <v>-775</v>
      </c>
    </row>
    <row r="10" spans="1:35" ht="12.75">
      <c r="A10">
        <v>9</v>
      </c>
      <c r="B10">
        <v>0</v>
      </c>
      <c r="C10">
        <v>3733720</v>
      </c>
      <c r="D10">
        <v>1</v>
      </c>
      <c r="E10" t="s">
        <v>102</v>
      </c>
      <c r="F10" t="s">
        <v>103</v>
      </c>
      <c r="H10">
        <v>841</v>
      </c>
      <c r="I10" t="s">
        <v>75</v>
      </c>
      <c r="J10">
        <v>4370002</v>
      </c>
      <c r="K10" t="s">
        <v>83</v>
      </c>
      <c r="L10">
        <v>1</v>
      </c>
      <c r="M10">
        <v>4530487</v>
      </c>
      <c r="N10">
        <v>5</v>
      </c>
      <c r="O10" t="s">
        <v>97</v>
      </c>
      <c r="P10" t="s">
        <v>82</v>
      </c>
      <c r="R10">
        <v>640</v>
      </c>
      <c r="S10" t="s">
        <v>75</v>
      </c>
      <c r="T10">
        <v>4450295</v>
      </c>
      <c r="U10" t="s">
        <v>98</v>
      </c>
      <c r="V10">
        <v>0</v>
      </c>
      <c r="W10">
        <v>-9</v>
      </c>
      <c r="X10">
        <v>5</v>
      </c>
      <c r="Y10">
        <v>7</v>
      </c>
      <c r="Z10">
        <v>-9</v>
      </c>
      <c r="AA10">
        <v>11</v>
      </c>
      <c r="AD10" t="s">
        <v>77</v>
      </c>
      <c r="AE10" t="s">
        <v>91</v>
      </c>
      <c r="AF10">
        <v>0</v>
      </c>
      <c r="AG10" s="19" t="s">
        <v>75</v>
      </c>
      <c r="AH10" s="20">
        <v>2</v>
      </c>
      <c r="AI10">
        <v>-780</v>
      </c>
    </row>
    <row r="11" spans="1:35" ht="12.75">
      <c r="A11">
        <v>10</v>
      </c>
      <c r="B11">
        <v>0</v>
      </c>
      <c r="C11">
        <v>3726980</v>
      </c>
      <c r="D11">
        <v>3</v>
      </c>
      <c r="E11" t="s">
        <v>104</v>
      </c>
      <c r="F11" t="s">
        <v>105</v>
      </c>
      <c r="H11">
        <v>673</v>
      </c>
      <c r="I11" t="s">
        <v>75</v>
      </c>
      <c r="J11">
        <v>4370566</v>
      </c>
      <c r="K11" t="s">
        <v>76</v>
      </c>
      <c r="L11">
        <v>1</v>
      </c>
      <c r="M11">
        <v>3730375</v>
      </c>
      <c r="N11">
        <v>6</v>
      </c>
      <c r="O11" t="s">
        <v>109</v>
      </c>
      <c r="P11" t="s">
        <v>110</v>
      </c>
      <c r="R11">
        <v>604</v>
      </c>
      <c r="S11" t="s">
        <v>75</v>
      </c>
      <c r="T11">
        <v>4370002</v>
      </c>
      <c r="U11" t="s">
        <v>83</v>
      </c>
      <c r="V11">
        <v>0</v>
      </c>
      <c r="W11">
        <v>-6</v>
      </c>
      <c r="X11">
        <v>5</v>
      </c>
      <c r="Y11">
        <v>12</v>
      </c>
      <c r="Z11">
        <v>-11</v>
      </c>
      <c r="AA11">
        <v>10</v>
      </c>
      <c r="AD11" t="s">
        <v>77</v>
      </c>
      <c r="AE11" t="s">
        <v>91</v>
      </c>
      <c r="AF11">
        <v>0</v>
      </c>
      <c r="AG11" s="19" t="s">
        <v>75</v>
      </c>
      <c r="AH11" s="20">
        <v>2</v>
      </c>
      <c r="AI11">
        <v>-781</v>
      </c>
    </row>
    <row r="12" spans="1:35" ht="12.75">
      <c r="A12">
        <v>11</v>
      </c>
      <c r="B12">
        <v>0</v>
      </c>
      <c r="C12">
        <v>3733720</v>
      </c>
      <c r="D12">
        <v>1</v>
      </c>
      <c r="E12" t="s">
        <v>102</v>
      </c>
      <c r="F12" t="s">
        <v>103</v>
      </c>
      <c r="H12">
        <v>841</v>
      </c>
      <c r="I12" t="s">
        <v>75</v>
      </c>
      <c r="J12">
        <v>4370002</v>
      </c>
      <c r="K12" t="s">
        <v>83</v>
      </c>
      <c r="L12">
        <v>1</v>
      </c>
      <c r="M12">
        <v>3726980</v>
      </c>
      <c r="N12">
        <v>3</v>
      </c>
      <c r="O12" t="s">
        <v>104</v>
      </c>
      <c r="P12" t="s">
        <v>105</v>
      </c>
      <c r="R12">
        <v>673</v>
      </c>
      <c r="S12" t="s">
        <v>75</v>
      </c>
      <c r="T12">
        <v>4370566</v>
      </c>
      <c r="U12" t="s">
        <v>76</v>
      </c>
      <c r="V12">
        <v>0</v>
      </c>
      <c r="W12">
        <v>6</v>
      </c>
      <c r="X12">
        <v>-8</v>
      </c>
      <c r="Y12">
        <v>-10</v>
      </c>
      <c r="Z12">
        <v>3</v>
      </c>
      <c r="AA12">
        <v>7</v>
      </c>
      <c r="AD12" t="s">
        <v>77</v>
      </c>
      <c r="AE12" t="s">
        <v>91</v>
      </c>
      <c r="AF12">
        <v>0</v>
      </c>
      <c r="AG12" s="19" t="s">
        <v>75</v>
      </c>
      <c r="AH12" s="20">
        <v>2</v>
      </c>
      <c r="AI12">
        <v>-788</v>
      </c>
    </row>
    <row r="13" spans="1:35" ht="12.75">
      <c r="A13">
        <v>12</v>
      </c>
      <c r="B13">
        <v>0</v>
      </c>
      <c r="C13">
        <v>4530487</v>
      </c>
      <c r="D13">
        <v>5</v>
      </c>
      <c r="E13" t="s">
        <v>97</v>
      </c>
      <c r="F13" t="s">
        <v>82</v>
      </c>
      <c r="H13">
        <v>640</v>
      </c>
      <c r="I13" t="s">
        <v>75</v>
      </c>
      <c r="J13">
        <v>4450295</v>
      </c>
      <c r="K13" t="s">
        <v>98</v>
      </c>
      <c r="L13">
        <v>1</v>
      </c>
      <c r="M13">
        <v>3730375</v>
      </c>
      <c r="N13">
        <v>6</v>
      </c>
      <c r="O13" t="s">
        <v>109</v>
      </c>
      <c r="P13" t="s">
        <v>110</v>
      </c>
      <c r="R13">
        <v>604</v>
      </c>
      <c r="S13" t="s">
        <v>75</v>
      </c>
      <c r="T13">
        <v>4370002</v>
      </c>
      <c r="U13" t="s">
        <v>83</v>
      </c>
      <c r="V13">
        <v>0</v>
      </c>
      <c r="W13">
        <v>8</v>
      </c>
      <c r="X13">
        <v>9</v>
      </c>
      <c r="Y13">
        <v>6</v>
      </c>
      <c r="AD13" t="s">
        <v>77</v>
      </c>
      <c r="AE13" t="s">
        <v>91</v>
      </c>
      <c r="AF13">
        <v>0</v>
      </c>
      <c r="AG13" s="19" t="s">
        <v>75</v>
      </c>
      <c r="AH13" s="20">
        <v>2</v>
      </c>
      <c r="AI13">
        <v>-789</v>
      </c>
    </row>
    <row r="14" spans="1:35" ht="12.75">
      <c r="A14">
        <v>13</v>
      </c>
      <c r="B14">
        <v>0</v>
      </c>
      <c r="C14">
        <v>3728028</v>
      </c>
      <c r="D14">
        <v>2</v>
      </c>
      <c r="E14" t="s">
        <v>88</v>
      </c>
      <c r="F14" t="s">
        <v>89</v>
      </c>
      <c r="H14">
        <v>716</v>
      </c>
      <c r="I14" t="s">
        <v>75</v>
      </c>
      <c r="J14">
        <v>4370269</v>
      </c>
      <c r="K14" t="s">
        <v>90</v>
      </c>
      <c r="L14">
        <v>1</v>
      </c>
      <c r="M14">
        <v>4529208</v>
      </c>
      <c r="N14">
        <v>8</v>
      </c>
      <c r="O14" t="s">
        <v>106</v>
      </c>
      <c r="P14" t="s">
        <v>107</v>
      </c>
      <c r="R14">
        <v>554</v>
      </c>
      <c r="S14" t="s">
        <v>75</v>
      </c>
      <c r="T14">
        <v>4450571</v>
      </c>
      <c r="U14" t="s">
        <v>108</v>
      </c>
      <c r="V14">
        <v>0</v>
      </c>
      <c r="W14">
        <v>7</v>
      </c>
      <c r="X14">
        <v>10</v>
      </c>
      <c r="Y14">
        <v>8</v>
      </c>
      <c r="AD14" t="s">
        <v>77</v>
      </c>
      <c r="AE14" t="s">
        <v>91</v>
      </c>
      <c r="AF14">
        <v>0</v>
      </c>
      <c r="AG14" s="19" t="s">
        <v>75</v>
      </c>
      <c r="AH14" s="20">
        <v>2</v>
      </c>
      <c r="AI14">
        <v>-782</v>
      </c>
    </row>
    <row r="15" spans="1:35" ht="12.75">
      <c r="A15">
        <v>14</v>
      </c>
      <c r="B15">
        <v>0</v>
      </c>
      <c r="C15">
        <v>7221992</v>
      </c>
      <c r="D15">
        <v>4</v>
      </c>
      <c r="E15" t="s">
        <v>92</v>
      </c>
      <c r="F15" t="s">
        <v>81</v>
      </c>
      <c r="H15">
        <v>645</v>
      </c>
      <c r="I15" t="s">
        <v>75</v>
      </c>
      <c r="J15">
        <v>4410696</v>
      </c>
      <c r="K15" t="s">
        <v>93</v>
      </c>
      <c r="L15">
        <v>1</v>
      </c>
      <c r="M15">
        <v>3732750</v>
      </c>
      <c r="N15">
        <v>13</v>
      </c>
      <c r="O15" t="s">
        <v>85</v>
      </c>
      <c r="P15" t="s">
        <v>86</v>
      </c>
      <c r="R15">
        <v>516</v>
      </c>
      <c r="S15" t="s">
        <v>75</v>
      </c>
      <c r="T15">
        <v>4370349</v>
      </c>
      <c r="U15" t="s">
        <v>87</v>
      </c>
      <c r="V15">
        <v>0</v>
      </c>
      <c r="W15">
        <v>5</v>
      </c>
      <c r="X15">
        <v>7</v>
      </c>
      <c r="Y15">
        <v>11</v>
      </c>
      <c r="AD15" t="s">
        <v>77</v>
      </c>
      <c r="AE15" t="s">
        <v>91</v>
      </c>
      <c r="AF15">
        <v>0</v>
      </c>
      <c r="AG15" s="19" t="s">
        <v>75</v>
      </c>
      <c r="AH15" s="20">
        <v>2</v>
      </c>
      <c r="AI15">
        <v>-783</v>
      </c>
    </row>
    <row r="16" spans="1:35" ht="12.75">
      <c r="A16">
        <v>15</v>
      </c>
      <c r="B16">
        <v>0</v>
      </c>
      <c r="C16">
        <v>3728028</v>
      </c>
      <c r="D16">
        <v>2</v>
      </c>
      <c r="E16" t="s">
        <v>88</v>
      </c>
      <c r="F16" t="s">
        <v>89</v>
      </c>
      <c r="H16">
        <v>716</v>
      </c>
      <c r="I16" t="s">
        <v>75</v>
      </c>
      <c r="J16">
        <v>4370269</v>
      </c>
      <c r="K16" t="s">
        <v>90</v>
      </c>
      <c r="L16">
        <v>1</v>
      </c>
      <c r="M16">
        <v>7221992</v>
      </c>
      <c r="N16">
        <v>4</v>
      </c>
      <c r="O16" t="s">
        <v>92</v>
      </c>
      <c r="P16" t="s">
        <v>81</v>
      </c>
      <c r="R16">
        <v>645</v>
      </c>
      <c r="S16" t="s">
        <v>75</v>
      </c>
      <c r="T16">
        <v>4410696</v>
      </c>
      <c r="U16" t="s">
        <v>93</v>
      </c>
      <c r="V16">
        <v>0</v>
      </c>
      <c r="W16">
        <v>-11</v>
      </c>
      <c r="X16">
        <v>3</v>
      </c>
      <c r="Y16">
        <v>5</v>
      </c>
      <c r="Z16">
        <v>-9</v>
      </c>
      <c r="AA16">
        <v>7</v>
      </c>
      <c r="AD16" t="s">
        <v>77</v>
      </c>
      <c r="AE16" t="s">
        <v>91</v>
      </c>
      <c r="AF16">
        <v>0</v>
      </c>
      <c r="AG16" s="19" t="s">
        <v>75</v>
      </c>
      <c r="AH16" s="20">
        <v>2</v>
      </c>
      <c r="AI16">
        <v>-790</v>
      </c>
    </row>
    <row r="17" spans="1:35" ht="12.75">
      <c r="A17">
        <v>16</v>
      </c>
      <c r="B17">
        <v>0</v>
      </c>
      <c r="C17">
        <v>4529208</v>
      </c>
      <c r="D17">
        <v>8</v>
      </c>
      <c r="E17" t="s">
        <v>106</v>
      </c>
      <c r="F17" t="s">
        <v>107</v>
      </c>
      <c r="H17">
        <v>554</v>
      </c>
      <c r="I17" t="s">
        <v>75</v>
      </c>
      <c r="J17">
        <v>4450571</v>
      </c>
      <c r="K17" t="s">
        <v>108</v>
      </c>
      <c r="L17">
        <v>1</v>
      </c>
      <c r="M17">
        <v>3732750</v>
      </c>
      <c r="N17">
        <v>13</v>
      </c>
      <c r="O17" t="s">
        <v>85</v>
      </c>
      <c r="P17" t="s">
        <v>86</v>
      </c>
      <c r="R17">
        <v>516</v>
      </c>
      <c r="S17" t="s">
        <v>75</v>
      </c>
      <c r="T17">
        <v>4370349</v>
      </c>
      <c r="U17" t="s">
        <v>87</v>
      </c>
      <c r="V17">
        <v>0</v>
      </c>
      <c r="W17">
        <v>4</v>
      </c>
      <c r="X17">
        <v>1</v>
      </c>
      <c r="Y17">
        <v>3</v>
      </c>
      <c r="AD17" t="s">
        <v>77</v>
      </c>
      <c r="AE17" t="s">
        <v>91</v>
      </c>
      <c r="AF17">
        <v>0</v>
      </c>
      <c r="AG17" s="19" t="s">
        <v>75</v>
      </c>
      <c r="AH17" s="20">
        <v>2</v>
      </c>
      <c r="AI17">
        <v>-791</v>
      </c>
    </row>
    <row r="18" spans="1:35" ht="12.75">
      <c r="A18">
        <v>17</v>
      </c>
      <c r="B18">
        <v>0</v>
      </c>
      <c r="C18">
        <v>4114214</v>
      </c>
      <c r="D18">
        <v>11</v>
      </c>
      <c r="E18" t="s">
        <v>116</v>
      </c>
      <c r="F18" t="s">
        <v>117</v>
      </c>
      <c r="H18">
        <v>524</v>
      </c>
      <c r="I18" t="s">
        <v>75</v>
      </c>
      <c r="J18">
        <v>4410080</v>
      </c>
      <c r="K18" t="s">
        <v>112</v>
      </c>
      <c r="L18">
        <v>1</v>
      </c>
      <c r="M18">
        <v>3726978</v>
      </c>
      <c r="N18">
        <v>12</v>
      </c>
      <c r="O18" t="s">
        <v>100</v>
      </c>
      <c r="P18" t="s">
        <v>101</v>
      </c>
      <c r="R18">
        <v>524</v>
      </c>
      <c r="S18" t="s">
        <v>75</v>
      </c>
      <c r="T18">
        <v>4370002</v>
      </c>
      <c r="U18" t="s">
        <v>83</v>
      </c>
      <c r="V18">
        <v>0</v>
      </c>
      <c r="W18">
        <v>-8</v>
      </c>
      <c r="X18">
        <v>7</v>
      </c>
      <c r="Y18">
        <v>5</v>
      </c>
      <c r="Z18">
        <v>5</v>
      </c>
      <c r="AD18" t="s">
        <v>77</v>
      </c>
      <c r="AE18" t="s">
        <v>91</v>
      </c>
      <c r="AF18">
        <v>0</v>
      </c>
      <c r="AG18" s="19" t="s">
        <v>75</v>
      </c>
      <c r="AH18" s="20">
        <v>2</v>
      </c>
      <c r="AI18">
        <v>-776</v>
      </c>
    </row>
    <row r="19" spans="1:35" ht="12.75">
      <c r="A19">
        <v>18</v>
      </c>
      <c r="B19">
        <v>0</v>
      </c>
      <c r="C19">
        <v>2814888</v>
      </c>
      <c r="D19">
        <v>9</v>
      </c>
      <c r="E19" t="s">
        <v>94</v>
      </c>
      <c r="F19" t="s">
        <v>95</v>
      </c>
      <c r="H19">
        <v>553</v>
      </c>
      <c r="I19" t="s">
        <v>75</v>
      </c>
      <c r="J19">
        <v>4280322</v>
      </c>
      <c r="K19" t="s">
        <v>96</v>
      </c>
      <c r="L19">
        <v>1</v>
      </c>
      <c r="N19">
        <v>0</v>
      </c>
      <c r="O19" t="s">
        <v>78</v>
      </c>
      <c r="R19">
        <v>0</v>
      </c>
      <c r="T19">
        <v>0</v>
      </c>
      <c r="U19" t="s">
        <v>79</v>
      </c>
      <c r="V19">
        <v>0</v>
      </c>
      <c r="AD19" t="s">
        <v>77</v>
      </c>
      <c r="AE19" t="s">
        <v>91</v>
      </c>
      <c r="AF19">
        <v>0</v>
      </c>
      <c r="AG19" s="19" t="s">
        <v>75</v>
      </c>
      <c r="AH19" s="20">
        <v>2</v>
      </c>
      <c r="AI19">
        <v>-777</v>
      </c>
    </row>
    <row r="20" spans="1:35" ht="12.75">
      <c r="A20">
        <v>19</v>
      </c>
      <c r="B20">
        <v>0</v>
      </c>
      <c r="C20">
        <v>1810136</v>
      </c>
      <c r="D20">
        <v>15</v>
      </c>
      <c r="E20" t="s">
        <v>113</v>
      </c>
      <c r="F20" t="s">
        <v>114</v>
      </c>
      <c r="H20">
        <v>500</v>
      </c>
      <c r="I20" t="s">
        <v>75</v>
      </c>
      <c r="J20">
        <v>4180682</v>
      </c>
      <c r="K20" t="s">
        <v>115</v>
      </c>
      <c r="L20">
        <v>1</v>
      </c>
      <c r="N20">
        <v>0</v>
      </c>
      <c r="O20" t="s">
        <v>78</v>
      </c>
      <c r="R20">
        <v>0</v>
      </c>
      <c r="T20">
        <v>0</v>
      </c>
      <c r="U20" t="s">
        <v>79</v>
      </c>
      <c r="V20">
        <v>0</v>
      </c>
      <c r="AD20" t="s">
        <v>77</v>
      </c>
      <c r="AE20" t="s">
        <v>91</v>
      </c>
      <c r="AF20">
        <v>0</v>
      </c>
      <c r="AG20" s="19" t="s">
        <v>75</v>
      </c>
      <c r="AH20" s="20">
        <v>2</v>
      </c>
      <c r="AI20">
        <v>-778</v>
      </c>
    </row>
    <row r="21" spans="1:35" ht="12.75">
      <c r="A21">
        <v>20</v>
      </c>
      <c r="B21">
        <v>0</v>
      </c>
      <c r="C21">
        <v>4114318</v>
      </c>
      <c r="D21">
        <v>10</v>
      </c>
      <c r="E21" t="s">
        <v>99</v>
      </c>
      <c r="F21" t="s">
        <v>95</v>
      </c>
      <c r="H21">
        <v>534</v>
      </c>
      <c r="I21" t="s">
        <v>75</v>
      </c>
      <c r="J21">
        <v>4410696</v>
      </c>
      <c r="K21" t="s">
        <v>93</v>
      </c>
      <c r="L21">
        <v>0</v>
      </c>
      <c r="M21">
        <v>4114960</v>
      </c>
      <c r="N21">
        <v>14</v>
      </c>
      <c r="O21" t="s">
        <v>111</v>
      </c>
      <c r="P21" t="s">
        <v>84</v>
      </c>
      <c r="R21">
        <v>500</v>
      </c>
      <c r="S21" t="s">
        <v>75</v>
      </c>
      <c r="T21">
        <v>4410080</v>
      </c>
      <c r="U21" t="s">
        <v>112</v>
      </c>
      <c r="V21">
        <v>1</v>
      </c>
      <c r="W21">
        <v>-9</v>
      </c>
      <c r="X21">
        <v>8</v>
      </c>
      <c r="Y21">
        <v>-5</v>
      </c>
      <c r="Z21">
        <v>-1</v>
      </c>
      <c r="AD21" t="s">
        <v>77</v>
      </c>
      <c r="AE21" t="s">
        <v>91</v>
      </c>
      <c r="AF21">
        <v>0</v>
      </c>
      <c r="AG21" s="19" t="s">
        <v>75</v>
      </c>
      <c r="AH21" s="20">
        <v>2</v>
      </c>
      <c r="AI21">
        <v>-779</v>
      </c>
    </row>
    <row r="22" spans="1:35" ht="12.75">
      <c r="A22">
        <v>21</v>
      </c>
      <c r="B22">
        <v>0</v>
      </c>
      <c r="C22">
        <v>4114214</v>
      </c>
      <c r="D22">
        <v>11</v>
      </c>
      <c r="E22" t="s">
        <v>116</v>
      </c>
      <c r="F22" t="s">
        <v>117</v>
      </c>
      <c r="H22">
        <v>524</v>
      </c>
      <c r="I22" t="s">
        <v>75</v>
      </c>
      <c r="J22">
        <v>4410080</v>
      </c>
      <c r="K22" t="s">
        <v>112</v>
      </c>
      <c r="L22">
        <v>0</v>
      </c>
      <c r="M22">
        <v>2814888</v>
      </c>
      <c r="N22">
        <v>9</v>
      </c>
      <c r="O22" t="s">
        <v>94</v>
      </c>
      <c r="P22" t="s">
        <v>95</v>
      </c>
      <c r="R22">
        <v>553</v>
      </c>
      <c r="S22" t="s">
        <v>75</v>
      </c>
      <c r="T22">
        <v>4280322</v>
      </c>
      <c r="U22" t="s">
        <v>96</v>
      </c>
      <c r="V22">
        <v>1</v>
      </c>
      <c r="W22">
        <v>10</v>
      </c>
      <c r="X22">
        <v>-2</v>
      </c>
      <c r="Y22">
        <v>-5</v>
      </c>
      <c r="Z22">
        <v>9</v>
      </c>
      <c r="AA22">
        <v>-3</v>
      </c>
      <c r="AD22" t="s">
        <v>77</v>
      </c>
      <c r="AE22" t="s">
        <v>91</v>
      </c>
      <c r="AF22">
        <v>0</v>
      </c>
      <c r="AG22" s="19" t="s">
        <v>75</v>
      </c>
      <c r="AH22" s="20">
        <v>2</v>
      </c>
      <c r="AI22">
        <v>-784</v>
      </c>
    </row>
    <row r="23" spans="1:35" ht="12.75">
      <c r="A23">
        <v>22</v>
      </c>
      <c r="B23">
        <v>0</v>
      </c>
      <c r="C23">
        <v>1810136</v>
      </c>
      <c r="D23">
        <v>15</v>
      </c>
      <c r="E23" t="s">
        <v>113</v>
      </c>
      <c r="F23" t="s">
        <v>114</v>
      </c>
      <c r="H23">
        <v>500</v>
      </c>
      <c r="I23" t="s">
        <v>75</v>
      </c>
      <c r="J23">
        <v>4180682</v>
      </c>
      <c r="K23" t="s">
        <v>115</v>
      </c>
      <c r="L23">
        <v>0</v>
      </c>
      <c r="M23">
        <v>4114960</v>
      </c>
      <c r="N23">
        <v>14</v>
      </c>
      <c r="O23" t="s">
        <v>111</v>
      </c>
      <c r="P23" t="s">
        <v>84</v>
      </c>
      <c r="R23">
        <v>500</v>
      </c>
      <c r="S23" t="s">
        <v>75</v>
      </c>
      <c r="T23">
        <v>4410080</v>
      </c>
      <c r="U23" t="s">
        <v>112</v>
      </c>
      <c r="V23">
        <v>1</v>
      </c>
      <c r="W23">
        <v>-5</v>
      </c>
      <c r="X23">
        <v>-6</v>
      </c>
      <c r="Y23">
        <v>-9</v>
      </c>
      <c r="AD23" t="s">
        <v>77</v>
      </c>
      <c r="AE23" t="s">
        <v>91</v>
      </c>
      <c r="AF23">
        <v>0</v>
      </c>
      <c r="AG23" s="19" t="s">
        <v>75</v>
      </c>
      <c r="AH23" s="20">
        <v>2</v>
      </c>
      <c r="AI23">
        <v>-785</v>
      </c>
    </row>
    <row r="24" spans="1:35" ht="12.75">
      <c r="A24">
        <v>23</v>
      </c>
      <c r="B24">
        <v>0</v>
      </c>
      <c r="C24">
        <v>2814888</v>
      </c>
      <c r="D24">
        <v>9</v>
      </c>
      <c r="E24" t="s">
        <v>94</v>
      </c>
      <c r="F24" t="s">
        <v>95</v>
      </c>
      <c r="H24">
        <v>553</v>
      </c>
      <c r="I24" t="s">
        <v>75</v>
      </c>
      <c r="J24">
        <v>4280322</v>
      </c>
      <c r="K24" t="s">
        <v>96</v>
      </c>
      <c r="L24">
        <v>1</v>
      </c>
      <c r="M24">
        <v>4114960</v>
      </c>
      <c r="N24">
        <v>14</v>
      </c>
      <c r="O24" t="s">
        <v>111</v>
      </c>
      <c r="P24" t="s">
        <v>84</v>
      </c>
      <c r="R24">
        <v>500</v>
      </c>
      <c r="S24" t="s">
        <v>75</v>
      </c>
      <c r="T24">
        <v>4410080</v>
      </c>
      <c r="U24" t="s">
        <v>112</v>
      </c>
      <c r="V24">
        <v>0</v>
      </c>
      <c r="W24">
        <v>4</v>
      </c>
      <c r="X24">
        <v>1</v>
      </c>
      <c r="Y24">
        <v>0</v>
      </c>
      <c r="AD24" t="s">
        <v>77</v>
      </c>
      <c r="AE24" t="s">
        <v>91</v>
      </c>
      <c r="AF24">
        <v>0</v>
      </c>
      <c r="AG24" s="19" t="s">
        <v>75</v>
      </c>
      <c r="AH24" s="20">
        <v>2</v>
      </c>
      <c r="AI24">
        <v>-792</v>
      </c>
    </row>
    <row r="25" spans="1:35" ht="12.75">
      <c r="A25">
        <v>24</v>
      </c>
      <c r="B25">
        <v>0</v>
      </c>
      <c r="C25">
        <v>4114214</v>
      </c>
      <c r="D25">
        <v>11</v>
      </c>
      <c r="E25" t="s">
        <v>116</v>
      </c>
      <c r="F25" t="s">
        <v>117</v>
      </c>
      <c r="H25">
        <v>524</v>
      </c>
      <c r="I25" t="s">
        <v>75</v>
      </c>
      <c r="J25">
        <v>4410080</v>
      </c>
      <c r="K25" t="s">
        <v>112</v>
      </c>
      <c r="L25">
        <v>1</v>
      </c>
      <c r="M25">
        <v>1810136</v>
      </c>
      <c r="N25">
        <v>15</v>
      </c>
      <c r="O25" t="s">
        <v>113</v>
      </c>
      <c r="P25" t="s">
        <v>114</v>
      </c>
      <c r="R25">
        <v>500</v>
      </c>
      <c r="S25" t="s">
        <v>75</v>
      </c>
      <c r="T25">
        <v>4180682</v>
      </c>
      <c r="U25" t="s">
        <v>115</v>
      </c>
      <c r="V25">
        <v>0</v>
      </c>
      <c r="W25">
        <v>3</v>
      </c>
      <c r="X25">
        <v>10</v>
      </c>
      <c r="Y25">
        <v>3</v>
      </c>
      <c r="AD25" t="s">
        <v>77</v>
      </c>
      <c r="AE25" t="s">
        <v>91</v>
      </c>
      <c r="AF25">
        <v>0</v>
      </c>
      <c r="AG25" s="19" t="s">
        <v>75</v>
      </c>
      <c r="AH25" s="20">
        <v>2</v>
      </c>
      <c r="AI25">
        <v>-793</v>
      </c>
    </row>
    <row r="26" spans="1:35" ht="12.75">
      <c r="A26">
        <v>25</v>
      </c>
      <c r="B26">
        <v>0</v>
      </c>
      <c r="C26">
        <v>3726978</v>
      </c>
      <c r="D26">
        <v>12</v>
      </c>
      <c r="E26" t="s">
        <v>100</v>
      </c>
      <c r="F26" t="s">
        <v>101</v>
      </c>
      <c r="H26">
        <v>524</v>
      </c>
      <c r="I26" t="s">
        <v>75</v>
      </c>
      <c r="J26">
        <v>4370002</v>
      </c>
      <c r="K26" t="s">
        <v>83</v>
      </c>
      <c r="L26">
        <v>1</v>
      </c>
      <c r="N26">
        <v>0</v>
      </c>
      <c r="O26" t="s">
        <v>78</v>
      </c>
      <c r="R26">
        <v>0</v>
      </c>
      <c r="T26">
        <v>0</v>
      </c>
      <c r="U26" t="s">
        <v>79</v>
      </c>
      <c r="V26">
        <v>0</v>
      </c>
      <c r="AD26" t="s">
        <v>77</v>
      </c>
      <c r="AE26" t="s">
        <v>91</v>
      </c>
      <c r="AF26">
        <v>0</v>
      </c>
      <c r="AG26" s="19" t="s">
        <v>75</v>
      </c>
      <c r="AH26" s="20">
        <v>2</v>
      </c>
      <c r="AI26">
        <v>-786</v>
      </c>
    </row>
    <row r="27" spans="1:35" ht="12.75">
      <c r="A27">
        <v>26</v>
      </c>
      <c r="B27">
        <v>0</v>
      </c>
      <c r="D27">
        <v>0</v>
      </c>
      <c r="E27" t="s">
        <v>78</v>
      </c>
      <c r="H27">
        <v>0</v>
      </c>
      <c r="J27">
        <v>0</v>
      </c>
      <c r="K27" t="s">
        <v>79</v>
      </c>
      <c r="L27">
        <v>0</v>
      </c>
      <c r="M27">
        <v>4114318</v>
      </c>
      <c r="N27">
        <v>10</v>
      </c>
      <c r="O27" t="s">
        <v>99</v>
      </c>
      <c r="P27" t="s">
        <v>95</v>
      </c>
      <c r="R27">
        <v>534</v>
      </c>
      <c r="S27" t="s">
        <v>75</v>
      </c>
      <c r="T27">
        <v>4410696</v>
      </c>
      <c r="U27" t="s">
        <v>93</v>
      </c>
      <c r="V27">
        <v>1</v>
      </c>
      <c r="AD27" t="s">
        <v>77</v>
      </c>
      <c r="AE27" t="s">
        <v>91</v>
      </c>
      <c r="AF27">
        <v>0</v>
      </c>
      <c r="AG27" s="19" t="s">
        <v>75</v>
      </c>
      <c r="AH27" s="20">
        <v>2</v>
      </c>
      <c r="AI27">
        <v>-787</v>
      </c>
    </row>
    <row r="28" spans="1:35" ht="12.75">
      <c r="A28">
        <v>27</v>
      </c>
      <c r="B28">
        <v>0</v>
      </c>
      <c r="C28">
        <v>3726978</v>
      </c>
      <c r="D28">
        <v>12</v>
      </c>
      <c r="E28" t="s">
        <v>100</v>
      </c>
      <c r="F28" t="s">
        <v>101</v>
      </c>
      <c r="H28">
        <v>524</v>
      </c>
      <c r="I28" t="s">
        <v>75</v>
      </c>
      <c r="J28">
        <v>4370002</v>
      </c>
      <c r="K28" t="s">
        <v>83</v>
      </c>
      <c r="L28">
        <v>1</v>
      </c>
      <c r="M28">
        <v>4114318</v>
      </c>
      <c r="N28">
        <v>10</v>
      </c>
      <c r="O28" t="s">
        <v>99</v>
      </c>
      <c r="P28" t="s">
        <v>95</v>
      </c>
      <c r="R28">
        <v>534</v>
      </c>
      <c r="S28" t="s">
        <v>75</v>
      </c>
      <c r="T28">
        <v>4410696</v>
      </c>
      <c r="U28" t="s">
        <v>93</v>
      </c>
      <c r="V28">
        <v>0</v>
      </c>
      <c r="W28">
        <v>5</v>
      </c>
      <c r="X28">
        <v>-10</v>
      </c>
      <c r="Y28">
        <v>3</v>
      </c>
      <c r="Z28">
        <v>8</v>
      </c>
      <c r="AD28" t="s">
        <v>77</v>
      </c>
      <c r="AE28" t="s">
        <v>91</v>
      </c>
      <c r="AF28">
        <v>0</v>
      </c>
      <c r="AG28" s="19" t="s">
        <v>75</v>
      </c>
      <c r="AH28" s="20">
        <v>2</v>
      </c>
      <c r="AI28">
        <v>-794</v>
      </c>
    </row>
    <row r="29" spans="1:35" ht="12.75">
      <c r="A29">
        <v>28</v>
      </c>
      <c r="B29">
        <v>0</v>
      </c>
      <c r="D29">
        <v>0</v>
      </c>
      <c r="E29" t="s">
        <v>78</v>
      </c>
      <c r="H29">
        <v>0</v>
      </c>
      <c r="J29">
        <v>0</v>
      </c>
      <c r="K29" t="s">
        <v>79</v>
      </c>
      <c r="L29">
        <v>0</v>
      </c>
      <c r="N29">
        <v>0</v>
      </c>
      <c r="O29" t="s">
        <v>78</v>
      </c>
      <c r="R29">
        <v>0</v>
      </c>
      <c r="T29">
        <v>0</v>
      </c>
      <c r="U29" t="s">
        <v>79</v>
      </c>
      <c r="V29">
        <v>0</v>
      </c>
      <c r="AD29" t="s">
        <v>77</v>
      </c>
      <c r="AE29" t="s">
        <v>91</v>
      </c>
      <c r="AF29">
        <v>0</v>
      </c>
      <c r="AG29" s="19" t="s">
        <v>75</v>
      </c>
      <c r="AH29" s="20">
        <v>2</v>
      </c>
      <c r="AI29">
        <v>-795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80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  <v>1</v>
      </c>
      <c r="K5" s="52" t="str">
        <f>IF(J5="","",CONCATENATE(VLOOKUP(J8,NP,5,FALSE),"  ",VLOOKUP(J8,NP,6,FALSE)))</f>
        <v>PRYSHCHEPA  Veronika</v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  <v>4370002</v>
      </c>
      <c r="K6" s="56" t="str">
        <f>IF(J5="","",CONCATENATE(VLOOKUP(J8,NP,8,FALSE)," pts - ",VLOOKUP(J8,NP,11,FALSE)))</f>
        <v>841 pts - 4S TOURS T.T.</v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</c>
      <c r="N8" s="70">
        <f>IF(VLOOKUP(J8,NP,33,FALSE)="","",IF(VLOOKUP(J8,NP,34,FALSE)=2,"",VLOOKUP(J8,NP,34,FALSE)))</f>
      </c>
      <c r="O8" s="70"/>
      <c r="P8" s="71" t="str">
        <f>IF(VLOOKUP(J8,NP,33,FALSE)="","",IF(VLOOKUP(J8,NP,33,FALSE)=0,"",VLOOKUP(J8,NP,33,FALSE)))</f>
        <v> </v>
      </c>
      <c r="Q8" s="72"/>
      <c r="R8" s="73">
        <f>IF(VLOOKUP(R14,NP,4,FALSE)=0,"",VLOOKUP(R14,NP,4,FALSE))</f>
        <v>1</v>
      </c>
      <c r="S8" s="52" t="str">
        <f>IF(R8="","",CONCATENATE(VLOOKUP(R14,NP,5,FALSE),"  ",VLOOKUP(R14,NP,6,FALSE)))</f>
        <v>PRYSHCHEPA  Veronika</v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  <v>12</v>
      </c>
      <c r="C9" s="52" t="str">
        <f>IF(B9="","",CONCATENATE(VLOOKUP(B11,NP,5,FALSE),"  ",VLOOKUP(B11,NP,6,FALSE)))</f>
        <v>LARCHER-ORY  Louise</v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 t="str">
        <f>IF(R8="","",CONCATENATE(VLOOKUP(R14,NP,8,FALSE)," pts - ",VLOOKUP(R14,NP,11,FALSE)))</f>
        <v>841 pts - 4S TOURS T.T.</v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  <v>4370002</v>
      </c>
      <c r="C10" s="56" t="str">
        <f>IF(B9="","",CONCATENATE(VLOOKUP(B11,NP,8,FALSE)," pts - ",VLOOKUP(B11,NP,11,FALSE)))</f>
        <v>524 pts - 4S TOURS T.T.</v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 t="str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  <v>-10 / -9 / 6 / 4 / 5</v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</c>
      <c r="F11" s="70">
        <f>IF(VLOOKUP(B11,NP,33,FALSE)="","",IF(VLOOKUP(B11,NP,34,FALSE)=2,"",VLOOKUP(B11,NP,34,FALSE)))</f>
      </c>
      <c r="G11" s="70"/>
      <c r="H11" s="71" t="str">
        <f>IF(VLOOKUP(B11,NP,33,FALSE)="","",IF(VLOOKUP(B11,NP,33,FALSE)=0,"",VLOOKUP(B11,NP,33,FALSE)))</f>
        <v> </v>
      </c>
      <c r="I11" s="72"/>
      <c r="J11" s="73">
        <f>IF(VLOOKUP(J8,NP,14,FALSE)=0,"",VLOOKUP(J8,NP,14,FALSE))</f>
        <v>2</v>
      </c>
      <c r="K11" s="52" t="str">
        <f>IF(J11="","",CONCATENATE(VLOOKUP(J8,NP,15,FALSE),"  ",VLOOKUP(J8,NP,16,FALSE)))</f>
        <v>CLAVIER  Violette</v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 t="str">
        <f>IF(J11="","",CONCATENATE(VLOOKUP(J8,NP,18,FALSE)," pts - ",VLOOKUP(J8,NP,21,FALSE)))</f>
        <v>716 pts - SASTT</v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  <v>2</v>
      </c>
      <c r="C13" s="52" t="str">
        <f>IF(B13="","",CONCATENATE(VLOOKUP(B11,NP,15,FALSE),"  ",VLOOKUP(B11,NP,16,FALSE)))</f>
        <v>CLAVIER  Violette</v>
      </c>
      <c r="D13" s="2"/>
      <c r="E13" s="22"/>
      <c r="F13" s="2"/>
      <c r="G13" s="2"/>
      <c r="H13" s="22"/>
      <c r="I13" s="80"/>
      <c r="J13" s="76"/>
      <c r="K13" s="56" t="str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  <v>2 / 5 / 2</v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  <v>4370269</v>
      </c>
      <c r="C14" s="56" t="str">
        <f>IF(B13="","",CONCATENATE(VLOOKUP(B11,NP,18,FALSE)," pts - ",VLOOKUP(B11,NP,21,FALSE)))</f>
        <v>716 pts - SASTT</v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</c>
      <c r="V14" s="70">
        <f>IF(VLOOKUP(R14,NP,33,FALSE)="","",IF(VLOOKUP(R14,NP,34,FALSE)=2,"",VLOOKUP(R14,NP,34,FALSE)))</f>
      </c>
      <c r="W14" s="70"/>
      <c r="X14" s="71" t="str">
        <f>IF(VLOOKUP(R14,NP,33,FALSE)="","",IF(VLOOKUP(R14,NP,33,FALSE)=0,"",VLOOKUP(R14,NP,33,FALSE)))</f>
        <v> </v>
      </c>
      <c r="Y14" s="72"/>
      <c r="Z14" s="73">
        <f>IF(VLOOKUP(Z26,NP,4,FALSE)=0,"",VLOOKUP(Z26,NP,4,FALSE))</f>
        <v>1</v>
      </c>
      <c r="AA14" s="52" t="str">
        <f>IF(Z14="","",CONCATENATE(VLOOKUP(Z26,NP,5,FALSE),"  ",VLOOKUP(Z26,NP,6,FALSE)))</f>
        <v>PRYSHCHEPA  Veronika</v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  <v>5</v>
      </c>
      <c r="C15" s="52" t="str">
        <f>IF(B15="","",CONCATENATE(VLOOKUP(B17,NP,5,FALSE),"  ",VLOOKUP(B17,NP,6,FALSE)))</f>
        <v>RODRIGUES  Pauline</v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 t="str">
        <f>IF(Z14="","",CONCATENATE(VLOOKUP(Z26,NP,8,FALSE)," pts - ",VLOOKUP(Z26,NP,11,FALSE)))</f>
        <v>841 pts - 4S TOURS T.T.</v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  <v>4450295</v>
      </c>
      <c r="C16" s="56" t="str">
        <f>IF(B15="","",CONCATENATE(VLOOKUP(B17,NP,8,FALSE)," pts - ",VLOOKUP(B17,NP,11,FALSE)))</f>
        <v>640 pts - ENT.BAULOISE TT</v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 t="str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  <v>-9 / 5 / 7 / -9 / 11</v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</c>
      <c r="F17" s="70">
        <f>IF(VLOOKUP(B17,NP,33,FALSE)="","",IF(VLOOKUP(B17,NP,34,FALSE)=2,"",VLOOKUP(B17,NP,34,FALSE)))</f>
      </c>
      <c r="G17" s="70"/>
      <c r="H17" s="71" t="str">
        <f>IF(VLOOKUP(B17,NP,33,FALSE)="","",IF(VLOOKUP(B17,NP,33,FALSE)=0,"",VLOOKUP(B17,NP,33,FALSE)))</f>
        <v> </v>
      </c>
      <c r="I17" s="72"/>
      <c r="J17" s="73">
        <f>IF(VLOOKUP(J20,NP,4,FALSE)=0,"",VLOOKUP(J20,NP,4,FALSE))</f>
        <v>5</v>
      </c>
      <c r="K17" s="52" t="str">
        <f>IF(J17="","",CONCATENATE(VLOOKUP(J20,NP,5,FALSE),"  ",VLOOKUP(J20,NP,6,FALSE)))</f>
        <v>RODRIGUES  Pauline</v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 t="str">
        <f>IF(J17="","",CONCATENATE(VLOOKUP(J20,NP,8,FALSE)," pts - ",VLOOKUP(J20,NP,11,FALSE)))</f>
        <v>640 pts - ENT.BAULOISE TT</v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  <v>9</v>
      </c>
      <c r="C19" s="52" t="str">
        <f>IF(B19="","",CONCATENATE(VLOOKUP(B17,NP,15,FALSE),"  ",VLOOKUP(B17,NP,16,FALSE)))</f>
        <v>LARRIEU  Manon</v>
      </c>
      <c r="D19" s="2"/>
      <c r="E19" s="22"/>
      <c r="F19" s="2"/>
      <c r="G19" s="2"/>
      <c r="H19" s="22"/>
      <c r="I19" s="80"/>
      <c r="J19" s="76"/>
      <c r="K19" s="56" t="str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  <v>7 / 7 / 2</v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  <v>4280322</v>
      </c>
      <c r="C20" s="78" t="str">
        <f>IF(B19="","",CONCATENATE(VLOOKUP(B17,NP,18,FALSE)," pts - ",VLOOKUP(B17,NP,21,FALSE)))</f>
        <v>553 pts - P. COURVILLOIS</v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</c>
      <c r="N20" s="70">
        <f>IF(VLOOKUP(J20,NP,33,FALSE)="","",IF(VLOOKUP(J20,NP,34,FALSE)=2,"",VLOOKUP(J20,NP,34,FALSE)))</f>
      </c>
      <c r="O20" s="70"/>
      <c r="P20" s="71" t="str">
        <f>IF(VLOOKUP(J20,NP,33,FALSE)="","",IF(VLOOKUP(J20,NP,33,FALSE)=0,"",VLOOKUP(J20,NP,33,FALSE)))</f>
        <v> </v>
      </c>
      <c r="Q20" s="72"/>
      <c r="R20" s="73">
        <f>IF(VLOOKUP(R14,NP,14,FALSE)=0,"",VLOOKUP(R14,NP,14,FALSE))</f>
        <v>5</v>
      </c>
      <c r="S20" s="52" t="str">
        <f>IF(R20="","",CONCATENATE(VLOOKUP(R14,NP,15,FALSE),"  ",VLOOKUP(R14,NP,16,FALSE)))</f>
        <v>RODRIGUES  Pauline</v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 t="str">
        <f>IF(R20="","",CONCATENATE(VLOOKUP(R14,NP,18,FALSE)," pts - ",VLOOKUP(R14,NP,21,FALSE)))</f>
        <v>640 pts - ENT.BAULOISE TT</v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 t="str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  <v>8 / 1 / -9 / 4</v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  <v>8</v>
      </c>
      <c r="K23" s="52" t="str">
        <f>IF(J23="","",CONCATENATE(VLOOKUP(J20,NP,15,FALSE),"  ",VLOOKUP(J20,NP,16,FALSE)))</f>
        <v>CUVELIER  Eva</v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  <v>4450571</v>
      </c>
      <c r="K24" s="56" t="str">
        <f>IF(J23="","",CONCATENATE(VLOOKUP(J20,NP,18,FALSE)," pts - ",VLOOKUP(J20,NP,21,FALSE)))</f>
        <v>554 pts - INGRE TT</v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</c>
      <c r="AD26" s="70">
        <f>IF(VLOOKUP(Z26,NP,33,FALSE)="","",IF(VLOOKUP(Z26,NP,34,FALSE)=2,"",VLOOKUP(Z26,NP,34,FALSE)))</f>
      </c>
      <c r="AE26" s="70"/>
      <c r="AF26" s="71" t="str">
        <f>IF(VLOOKUP(Z26,NP,33,FALSE)="","",IF(VLOOKUP(Z26,NP,33,FALSE)=0,"",VLOOKUP(Z26,NP,33,FALSE)))</f>
        <v> </v>
      </c>
      <c r="AG26" s="72"/>
      <c r="AH26" s="73">
        <f>IF(VLOOKUP(Z26,NP,12,FALSE)=1,VLOOKUP(Z26,NP,4,FALSE),IF(VLOOKUP(Z26,NP,22,FALSE)=1,VLOOKUP(Z26,NP,14,FALSE),""))</f>
        <v>1</v>
      </c>
      <c r="AI26" s="52" t="str">
        <f>IF(AH26="","",IF(VLOOKUP(Z26,NP,12,FALSE)=1,CONCATENATE(VLOOKUP(Z26,NP,5,FALSE),"  ",VLOOKUP(Z26,NP,6,FALSE)),IF(VLOOKUP(Z26,NP,22,FALSE)=1,CONCATENATE(VLOOKUP(Z26,NP,15,FALSE),"  ",VLOOKUP(Z26,NP,16,FALSE)),"")))</f>
        <v>PRYSHCHEPA  Veronika</v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 t="str">
        <f>IF(AH26="","",IF(VLOOKUP(Z26,NP,12,FALSE)=1,CONCATENATE(VLOOKUP(Z26,NP,8,FALSE)," pts - ",VLOOKUP(Z26,NP,11,FALSE)),IF(VLOOKUP(Z26,NP,22,FALSE)=1,CONCATENATE(VLOOKUP(Z26,NP,18,FALSE)," pts - ",VLOOKUP(Z26,NP,21,FALSE)),"")))</f>
        <v>841 pts - 4S TOURS T.T.</v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 t="str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  <v>6 / -8 / -10 / 3 / 7</v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  <v>3</v>
      </c>
      <c r="K29" s="52" t="str">
        <f>IF(J29="","",CONCATENATE(VLOOKUP(J32,NP,5,FALSE),"  ",VLOOKUP(J32,NP,6,FALSE)))</f>
        <v>ROCHARD  Louna</v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  <v>4370566</v>
      </c>
      <c r="K30" s="56" t="str">
        <f>IF(J29="","",CONCATENATE(VLOOKUP(J32,NP,8,FALSE)," pts - ",VLOOKUP(J32,NP,11,FALSE)))</f>
        <v>673 pts - JOUE LES TOURS</v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</c>
      <c r="N32" s="70">
        <f>IF(VLOOKUP(J32,NP,33,FALSE)="","",IF(VLOOKUP(J32,NP,34,FALSE)=2,"",VLOOKUP(J32,NP,34,FALSE)))</f>
      </c>
      <c r="O32" s="70"/>
      <c r="P32" s="71" t="str">
        <f>IF(VLOOKUP(J32,NP,33,FALSE)="","",IF(VLOOKUP(J32,NP,33,FALSE)=0,"",VLOOKUP(J32,NP,33,FALSE)))</f>
        <v> </v>
      </c>
      <c r="Q32" s="72"/>
      <c r="R32" s="73">
        <f>IF(VLOOKUP(R38,NP,4,FALSE)=0,"",VLOOKUP(R38,NP,4,FALSE))</f>
        <v>3</v>
      </c>
      <c r="S32" s="52" t="str">
        <f>IF(R32="","",CONCATENATE(VLOOKUP(R38,NP,5,FALSE),"  ",VLOOKUP(R38,NP,6,FALSE)))</f>
        <v>ROCHARD  Louna</v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</c>
      <c r="C33" s="52">
        <f>IF(B33="","",CONCATENATE(VLOOKUP(B35,NP,5,FALSE),"  ",VLOOKUP(B35,NP,6,FALSE)))</f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 t="str">
        <f>IF(R32="","",CONCATENATE(VLOOKUP(R38,NP,8,FALSE)," pts - ",VLOOKUP(R38,NP,11,FALSE)))</f>
        <v>673 pts - JOUE LES TOURS</v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</c>
      <c r="C34" s="56">
        <f>IF(B33="","",CONCATENATE(VLOOKUP(B35,NP,8,FALSE)," pts - ",VLOOKUP(B35,NP,11,FALSE)))</f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 t="str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  <v>-7 / -12 / 5 / 7 / 9</v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</c>
      <c r="F35" s="70">
        <f>IF(VLOOKUP(B35,NP,33,FALSE)="","",IF(VLOOKUP(B35,NP,34,FALSE)=2,"",VLOOKUP(B35,NP,34,FALSE)))</f>
      </c>
      <c r="G35" s="70"/>
      <c r="H35" s="71" t="str">
        <f>IF(VLOOKUP(B35,NP,33,FALSE)="","",IF(VLOOKUP(B35,NP,33,FALSE)=0,"",VLOOKUP(B35,NP,33,FALSE)))</f>
        <v> </v>
      </c>
      <c r="I35" s="72"/>
      <c r="J35" s="73">
        <f>IF(VLOOKUP(J32,NP,14,FALSE)=0,"",VLOOKUP(J32,NP,14,FALSE))</f>
        <v>4</v>
      </c>
      <c r="K35" s="52" t="str">
        <f>IF(J35="","",CONCATENATE(VLOOKUP(J32,NP,15,FALSE),"  ",VLOOKUP(J32,NP,16,FALSE)))</f>
        <v>SAUSSEREAU  Rose</v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 t="str">
        <f>IF(J35="","",CONCATENATE(VLOOKUP(J32,NP,18,FALSE)," pts - ",VLOOKUP(J32,NP,21,FALSE)))</f>
        <v>645 pts - AZE TT41</v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  <v>4</v>
      </c>
      <c r="C37" s="52" t="str">
        <f>IF(B37="","",CONCATENATE(VLOOKUP(B35,NP,15,FALSE),"  ",VLOOKUP(B35,NP,16,FALSE)))</f>
        <v>SAUSSEREAU  Rose</v>
      </c>
      <c r="D37" s="2"/>
      <c r="E37" s="22"/>
      <c r="F37" s="2"/>
      <c r="G37" s="2"/>
      <c r="H37" s="22"/>
      <c r="I37" s="80"/>
      <c r="J37" s="76"/>
      <c r="K37" s="56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  <v>4410696</v>
      </c>
      <c r="C38" s="56" t="str">
        <f>IF(B37="","",CONCATENATE(VLOOKUP(B35,NP,18,FALSE)," pts - ",VLOOKUP(B35,NP,21,FALSE)))</f>
        <v>645 pts - AZE TT41</v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</c>
      <c r="V38" s="70">
        <f>IF(VLOOKUP(R38,NP,33,FALSE)="","",IF(VLOOKUP(R38,NP,34,FALSE)=2,"",VLOOKUP(R38,NP,34,FALSE)))</f>
      </c>
      <c r="W38" s="70"/>
      <c r="X38" s="71" t="str">
        <f>IF(VLOOKUP(R38,NP,33,FALSE)="","",IF(VLOOKUP(R38,NP,33,FALSE)=0,"",VLOOKUP(R38,NP,33,FALSE)))</f>
        <v> </v>
      </c>
      <c r="Y38" s="72"/>
      <c r="Z38" s="73">
        <f>IF(VLOOKUP(Z26,NP,14,FALSE)=0,"",VLOOKUP(Z26,NP,14,FALSE))</f>
        <v>3</v>
      </c>
      <c r="AA38" s="52" t="str">
        <f>IF(Z38="","",CONCATENATE(VLOOKUP(Z26,NP,15,FALSE),"  ",VLOOKUP(Z26,NP,16,FALSE)))</f>
        <v>ROCHARD  Louna</v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  <v>10</v>
      </c>
      <c r="C39" s="52" t="str">
        <f>IF(B39="","",CONCATENATE(VLOOKUP(B41,NP,5,FALSE),"  ",VLOOKUP(B41,NP,6,FALSE)))</f>
        <v>NEILZ  Manon</v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 t="str">
        <f>IF(Z38="","",CONCATENATE(VLOOKUP(Z26,NP,18,FALSE)," pts - ",VLOOKUP(Z26,NP,21,FALSE)))</f>
        <v>673 pts - JOUE LES TOURS</v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  <v>4410696</v>
      </c>
      <c r="C40" s="56" t="str">
        <f>IF(B39="","",CONCATENATE(VLOOKUP(B41,NP,8,FALSE)," pts - ",VLOOKUP(B41,NP,11,FALSE)))</f>
        <v>534 pts - AZE TT41</v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 t="str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  <v>-6 / 5 / 12 / -11 / 10</v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</c>
      <c r="F41" s="70">
        <f>IF(VLOOKUP(B41,NP,33,FALSE)="","",IF(VLOOKUP(B41,NP,34,FALSE)=2,"",VLOOKUP(B41,NP,34,FALSE)))</f>
      </c>
      <c r="G41" s="70"/>
      <c r="H41" s="71" t="str">
        <f>IF(VLOOKUP(B41,NP,33,FALSE)="","",IF(VLOOKUP(B41,NP,33,FALSE)=0,"",VLOOKUP(B41,NP,33,FALSE)))</f>
        <v> </v>
      </c>
      <c r="I41" s="72"/>
      <c r="J41" s="73">
        <f>IF(VLOOKUP(J44,NP,4,FALSE)=0,"",VLOOKUP(J44,NP,4,FALSE))</f>
        <v>13</v>
      </c>
      <c r="K41" s="52" t="str">
        <f>IF(J41="","",CONCATENATE(VLOOKUP(J44,NP,5,FALSE),"  ",VLOOKUP(J44,NP,6,FALSE)))</f>
        <v>PAGERIE  Clara</v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  <v>3</v>
      </c>
      <c r="AI41" s="52" t="str">
        <f>IF(AH41="","",IF(VLOOKUP(Z26,NP,12,FALSE)=0,CONCATENATE(VLOOKUP(Z26,NP,5,FALSE),"  ",VLOOKUP(Z26,NP,6,FALSE)),IF(VLOOKUP(Z26,NP,22,FALSE)=0,CONCATENATE(VLOOKUP(Z26,NP,15,FALSE),"  ",VLOOKUP(Z26,NP,16,FALSE)),"")))</f>
        <v>ROCHARD  Louna</v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 t="str">
        <f>IF(J41="","",CONCATENATE(VLOOKUP(J44,NP,8,FALSE)," pts - ",VLOOKUP(J44,NP,11,FALSE)))</f>
        <v>516 pts - TTMA</v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 t="str">
        <f>IF(AH41="","",IF(VLOOKUP(Z26,NP,12,FALSE)=0,CONCATENATE(VLOOKUP(Z26,NP,8,FALSE)," pts - ",VLOOKUP(Z26,NP,11,FALSE)),IF(VLOOKUP(Z26,NP,22,FALSE)=0,CONCATENATE(VLOOKUP(Z26,NP,18,FALSE)," pts - ",VLOOKUP(Z26,NP,21,FALSE)),"")))</f>
        <v>673 pts - JOUE LES TOURS</v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  <v>13</v>
      </c>
      <c r="C43" s="52" t="str">
        <f>IF(B43="","",CONCATENATE(VLOOKUP(B41,NP,15,FALSE),"  ",VLOOKUP(B41,NP,16,FALSE)))</f>
        <v>PAGERIE  Clara</v>
      </c>
      <c r="D43" s="2"/>
      <c r="E43" s="22"/>
      <c r="F43" s="2"/>
      <c r="G43" s="2"/>
      <c r="H43" s="22"/>
      <c r="I43" s="80"/>
      <c r="J43" s="76"/>
      <c r="K43" s="56" t="str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  <v>8 / 8 / -8 / 11</v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  <v>4370349</v>
      </c>
      <c r="C44" s="56" t="str">
        <f>IF(B43="","",CONCATENATE(VLOOKUP(B41,NP,18,FALSE)," pts - ",VLOOKUP(B41,NP,21,FALSE)))</f>
        <v>516 pts - TTMA</v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</c>
      <c r="N44" s="70">
        <f>IF(VLOOKUP(J44,NP,33,FALSE)="","",IF(VLOOKUP(J44,NP,34,FALSE)=2,"",VLOOKUP(J44,NP,34,FALSE)))</f>
      </c>
      <c r="O44" s="70"/>
      <c r="P44" s="71" t="str">
        <f>IF(VLOOKUP(J44,NP,33,FALSE)="","",IF(VLOOKUP(J44,NP,33,FALSE)=0,"",VLOOKUP(J44,NP,33,FALSE)))</f>
        <v> </v>
      </c>
      <c r="Q44" s="72"/>
      <c r="R44" s="73">
        <f>IF(VLOOKUP(R38,NP,14,FALSE)=0,"",VLOOKUP(R38,NP,14,FALSE))</f>
        <v>6</v>
      </c>
      <c r="S44" s="52" t="str">
        <f>IF(R44="","",CONCATENATE(VLOOKUP(R38,NP,15,FALSE),"  ",VLOOKUP(R38,NP,16,FALSE)))</f>
        <v>LANDAS  Andrea</v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 t="str">
        <f>IF(R44="","",CONCATENATE(VLOOKUP(R38,NP,18,FALSE)," pts - ",VLOOKUP(R38,NP,21,FALSE)))</f>
        <v>604 pts - 4S TOURS T.T.</v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 t="str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  <v>3 / 5 / 6</v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  <v>6</v>
      </c>
      <c r="K47" s="52" t="str">
        <f>IF(J47="","",CONCATENATE(VLOOKUP(J44,NP,15,FALSE),"  ",VLOOKUP(J44,NP,16,FALSE)))</f>
        <v>LANDAS  Andrea</v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  <v>4370002</v>
      </c>
      <c r="K48" s="56" t="str">
        <f>IF(J47="","",CONCATENATE(VLOOKUP(J44,NP,18,FALSE)," pts - ",VLOOKUP(J44,NP,21,FALSE)))</f>
        <v>604 pts - 4S TOURS T.T.</v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  <v>5</v>
      </c>
      <c r="AA51" s="52" t="str">
        <f>IF(Z51="","",IF(VLOOKUP(R14,NP,12,FALSE)=0,CONCATENATE(VLOOKUP(R14,NP,5,FALSE),"  ",VLOOKUP(R14,NP,6,FALSE)),IF(VLOOKUP(R14,NP,22,FALSE)=0,CONCATENATE(VLOOKUP(R14,NP,15,FALSE),"  ",VLOOKUP(R14,NP,16,FALSE)),"")))</f>
        <v>RODRIGUES  Pauline</v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 t="str">
        <f>IF(Z51="","",IF(VLOOKUP(R14,NP,12,FALSE)=0,CONCATENATE(VLOOKUP(R14,NP,8,FALSE)," pts - ",VLOOKUP(R14,NP,11,FALSE)),IF(VLOOKUP(R14,NP,22,FALSE)=0,CONCATENATE(VLOOKUP(R14,NP,18,FALSE)," pts - ",VLOOKUP(R14,NP,21,FALSE)),"")))</f>
        <v>640 pts - ENT.BAULOISE TT</v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</c>
      <c r="AD53" s="70">
        <f>IF(VLOOKUP(Z53,NP,33,FALSE)="","",IF(VLOOKUP(Z53,NP,34,FALSE)=2,"",VLOOKUP(Z53,NP,34,FALSE)))</f>
      </c>
      <c r="AE53" s="70"/>
      <c r="AF53" s="71" t="str">
        <f>IF(VLOOKUP(Z53,NP,33,FALSE)="","",IF(VLOOKUP(Z53,NP,33,FALSE)=0,"",VLOOKUP(Z53,NP,33,FALSE)))</f>
        <v> </v>
      </c>
      <c r="AG53" s="72"/>
      <c r="AH53" s="73">
        <f>IF(VLOOKUP(Z53,NP,12,FALSE)=1,VLOOKUP(Z53,NP,4,FALSE),IF(VLOOKUP(Z53,NP,22,FALSE)=1,VLOOKUP(Z53,NP,14,FALSE),""))</f>
        <v>5</v>
      </c>
      <c r="AI53" s="52" t="str">
        <f>IF(AH53="","",IF(VLOOKUP(Z53,NP,12,FALSE)=1,CONCATENATE(VLOOKUP(Z53,NP,5,FALSE),"  ",VLOOKUP(Z53,NP,6,FALSE)),IF(VLOOKUP(Z53,NP,22,FALSE)=1,CONCATENATE(VLOOKUP(Z53,NP,15,FALSE),"  ",VLOOKUP(Z53,NP,16,FALSE)),"")))</f>
        <v>RODRIGUES  Pauline</v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 t="str">
        <f>IF(AH53="","",IF(VLOOKUP(Z53,NP,12,FALSE)=1,CONCATENATE(VLOOKUP(Z53,NP,8,FALSE)," pts - ",VLOOKUP(Z53,NP,11,FALSE)),IF(VLOOKUP(Z53,NP,22,FALSE)=1,CONCATENATE(VLOOKUP(Z53,NP,18,FALSE)," pts - ",VLOOKUP(Z53,NP,21,FALSE)),"")))</f>
        <v>640 pts - ENT.BAULOISE TT</v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  <v>6</v>
      </c>
      <c r="AA55" s="52" t="str">
        <f>IF(Z55="","",IF(VLOOKUP(R38,NP,12,FALSE)=0,CONCATENATE(VLOOKUP(R38,NP,5,FALSE),"  ",VLOOKUP(R38,NP,6,FALSE)),IF(VLOOKUP(R38,NP,22,FALSE)=0,CONCATENATE(VLOOKUP(R38,NP,15,FALSE),"  ",VLOOKUP(R38,NP,16,FALSE)),"")))</f>
        <v>LANDAS  Andrea</v>
      </c>
      <c r="AB55" s="52"/>
      <c r="AC55" s="53"/>
      <c r="AD55" s="52"/>
      <c r="AE55" s="52"/>
      <c r="AF55" s="53"/>
      <c r="AG55" s="52"/>
      <c r="AH55" s="76"/>
      <c r="AI55" s="56" t="str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  <v>8 / 9 / 6</v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 t="str">
        <f>IF(Z55="","",IF(VLOOKUP(R38,NP,12,FALSE)=0,CONCATENATE(VLOOKUP(R38,NP,8,FALSE)," pts - ",VLOOKUP(R38,NP,11,FALSE)),IF(VLOOKUP(R38,NP,22,FALSE)=0,CONCATENATE(VLOOKUP(R38,NP,18,FALSE)," pts - ",VLOOKUP(R38,NP,21,FALSE)),"")))</f>
        <v>604 pts - 4S TOURS T.T.</v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  <v>6</v>
      </c>
      <c r="AI57" s="52" t="str">
        <f>IF(AH57="","",IF(VLOOKUP(Z53,NP,12,FALSE)=0,CONCATENATE(VLOOKUP(Z53,NP,5,FALSE),"  ",VLOOKUP(Z53,NP,6,FALSE)),IF(VLOOKUP(Z53,NP,22,FALSE)=0,CONCATENATE(VLOOKUP(Z53,NP,15,FALSE),"  ",VLOOKUP(Z53,NP,16,FALSE)),"")))</f>
        <v>LANDAS  Andrea</v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 t="str">
        <f>IF(AH57="","",IF(VLOOKUP(Z53,NP,12,FALSE)=0,CONCATENATE(VLOOKUP(Z53,NP,8,FALSE)," pts - ",VLOOKUP(Z53,NP,11,FALSE)),IF(VLOOKUP(Z53,NP,22,FALSE)=0,CONCATENATE(VLOOKUP(Z53,NP,18,FALSE)," pts - ",VLOOKUP(Z53,NP,21,FALSE)),"")))</f>
        <v>604 pts - 4S TOURS T.T.</v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  <v>2</v>
      </c>
      <c r="S64" s="52" t="str">
        <f>IF(R64="","",IF(VLOOKUP(J8,NP,12,FALSE)=0,CONCATENATE(VLOOKUP(J8,NP,5,FALSE),"  ",VLOOKUP(J8,NP,6,FALSE)),IF(VLOOKUP(J8,NP,22,FALSE)=0,CONCATENATE(VLOOKUP(J8,NP,15,FALSE),"  ",VLOOKUP(J8,NP,16,FALSE)),"")))</f>
        <v>CLAVIER  Violette</v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 t="str">
        <f>IF(R64="","",IF(VLOOKUP(J8,NP,12,FALSE)=0,CONCATENATE(VLOOKUP(J8,NP,8,FALSE)," pts - ",VLOOKUP(J8,NP,11,FALSE)),IF(VLOOKUP(J8,NP,22,FALSE)=0,CONCATENATE(VLOOKUP(J8,NP,18,FALSE)," pts - ",VLOOKUP(J8,NP,21,FALSE)),"")))</f>
        <v>716 pts - SASTT</v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</c>
      <c r="V66" s="70">
        <f>IF(VLOOKUP(R66,NP,33,FALSE)="","",IF(VLOOKUP(R66,NP,34,FALSE)=2,"",VLOOKUP(R66,NP,34,FALSE)))</f>
      </c>
      <c r="W66" s="70"/>
      <c r="X66" s="71" t="str">
        <f>IF(VLOOKUP(R66,NP,33,FALSE)="","",IF(VLOOKUP(R66,NP,33,FALSE)=0,"",VLOOKUP(R66,NP,33,FALSE)))</f>
        <v> </v>
      </c>
      <c r="Y66" s="72"/>
      <c r="Z66" s="73">
        <f>IF(VLOOKUP(Z69,NP,4,FALSE)=0,"",VLOOKUP(Z69,NP,4,FALSE))</f>
        <v>2</v>
      </c>
      <c r="AA66" s="52" t="str">
        <f>IF(Z66="","",CONCATENATE(VLOOKUP(Z69,NP,5,FALSE),"  ",VLOOKUP(Z69,NP,6,FALSE)))</f>
        <v>CLAVIER  Violette</v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 t="str">
        <f>IF(Z66="","",CONCATENATE(VLOOKUP(Z69,NP,8,FALSE)," pts - ",VLOOKUP(Z69,NP,11,FALSE)))</f>
        <v>716 pts - SASTT</v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  <v>8</v>
      </c>
      <c r="S68" s="52" t="str">
        <f>IF(R68="","",IF(VLOOKUP(J20,NP,12,FALSE)=0,CONCATENATE(VLOOKUP(J20,NP,5,FALSE),"  ",VLOOKUP(J20,NP,6,FALSE)),IF(VLOOKUP(J20,NP,22,FALSE)=0,CONCATENATE(VLOOKUP(J20,NP,15,FALSE),"  ",VLOOKUP(J20,NP,16,FALSE)),"")))</f>
        <v>CUVELIER  Eva</v>
      </c>
      <c r="T68" s="52"/>
      <c r="U68" s="53"/>
      <c r="V68" s="52"/>
      <c r="W68" s="52"/>
      <c r="X68" s="53"/>
      <c r="Y68" s="52"/>
      <c r="Z68" s="76"/>
      <c r="AA68" s="56" t="str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  <v>7 / 10 / 8</v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 t="str">
        <f>IF(R68="","",IF(VLOOKUP(J20,NP,12,FALSE)=0,CONCATENATE(VLOOKUP(J20,NP,8,FALSE)," pts - ",VLOOKUP(J20,NP,11,FALSE)),IF(VLOOKUP(J20,NP,22,FALSE)=0,CONCATENATE(VLOOKUP(J20,NP,18,FALSE)," pts - ",VLOOKUP(J20,NP,21,FALSE)),"")))</f>
        <v>554 pts - INGRE TT</v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</c>
      <c r="AD69" s="70">
        <f>IF(VLOOKUP(Z69,NP,33,FALSE)="","",IF(VLOOKUP(Z69,NP,34,FALSE)=2,"",VLOOKUP(Z69,NP,34,FALSE)))</f>
      </c>
      <c r="AE69" s="70"/>
      <c r="AF69" s="71" t="str">
        <f>IF(VLOOKUP(Z69,NP,33,FALSE)="","",IF(VLOOKUP(Z69,NP,33,FALSE)=0,"",VLOOKUP(Z69,NP,33,FALSE)))</f>
        <v> </v>
      </c>
      <c r="AG69" s="72"/>
      <c r="AH69" s="73">
        <f>IF(VLOOKUP(Z69,NP,12,FALSE)=1,VLOOKUP(Z69,NP,4,FALSE),IF(VLOOKUP(Z69,NP,22,FALSE)=1,VLOOKUP(Z69,NP,14,FALSE),""))</f>
        <v>2</v>
      </c>
      <c r="AI69" s="52" t="str">
        <f>IF(AH69="","",IF(VLOOKUP(Z69,NP,12,FALSE)=1,CONCATENATE(VLOOKUP(Z69,NP,5,FALSE),"  ",VLOOKUP(Z69,NP,6,FALSE)),IF(VLOOKUP(Z69,NP,22,FALSE)=1,CONCATENATE(VLOOKUP(Z69,NP,15,FALSE),"  ",VLOOKUP(Z69,NP,16,FALSE)),"")))</f>
        <v>CLAVIER  Violette</v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  <v>4</v>
      </c>
      <c r="S70" s="52" t="str">
        <f>IF(R70="","",IF(VLOOKUP(J32,NP,12,FALSE)=0,CONCATENATE(VLOOKUP(J32,NP,5,FALSE),"  ",VLOOKUP(J32,NP,6,FALSE)),IF(VLOOKUP(J32,NP,22,FALSE)=0,CONCATENATE(VLOOKUP(J32,NP,15,FALSE),"  ",VLOOKUP(J32,NP,16,FALSE)),"")))</f>
        <v>SAUSSEREAU  Rose</v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 t="str">
        <f>IF(AH69="","",IF(VLOOKUP(Z69,NP,12,FALSE)=1,CONCATENATE(VLOOKUP(Z69,NP,8,FALSE)," pts - ",VLOOKUP(Z69,NP,11,FALSE)),IF(VLOOKUP(Z69,NP,22,FALSE)=1,CONCATENATE(VLOOKUP(Z69,NP,18,FALSE)," pts - ",VLOOKUP(Z69,NP,21,FALSE)),"")))</f>
        <v>716 pts - SASTT</v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 t="str">
        <f>IF(R70="","",IF(VLOOKUP(J32,NP,12,FALSE)=0,CONCATENATE(VLOOKUP(J32,NP,8,FALSE)," pts - ",VLOOKUP(J32,NP,11,FALSE)),IF(VLOOKUP(J32,NP,22,FALSE)=0,CONCATENATE(VLOOKUP(J32,NP,18,FALSE)," pts - ",VLOOKUP(J32,NP,21,FALSE)),"")))</f>
        <v>645 pts - AZE TT41</v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 t="str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  <v>-11 / 3 / 5 / -9 / 7</v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</c>
      <c r="V72" s="70">
        <f>IF(VLOOKUP(R72,NP,33,FALSE)="","",IF(VLOOKUP(R72,NP,34,FALSE)=2,"",VLOOKUP(R72,NP,34,FALSE)))</f>
      </c>
      <c r="W72" s="70"/>
      <c r="X72" s="71" t="str">
        <f>IF(VLOOKUP(R72,NP,33,FALSE)="","",IF(VLOOKUP(R72,NP,33,FALSE)=0,"",VLOOKUP(R72,NP,33,FALSE)))</f>
        <v> </v>
      </c>
      <c r="Y72" s="72"/>
      <c r="Z72" s="73">
        <f>IF(VLOOKUP(Z69,NP,14,FALSE)=0,"",VLOOKUP(Z69,NP,14,FALSE))</f>
        <v>4</v>
      </c>
      <c r="AA72" s="52" t="str">
        <f>IF(Z72="","",CONCATENATE(VLOOKUP(Z69,NP,15,FALSE),"  ",VLOOKUP(Z69,NP,16,FALSE)))</f>
        <v>SAUSSEREAU  Rose</v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 t="str">
        <f>IF(Z72="","",CONCATENATE(VLOOKUP(Z69,NP,18,FALSE)," pts - ",VLOOKUP(Z69,NP,21,FALSE)))</f>
        <v>645 pts - AZE TT41</v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  <v>13</v>
      </c>
      <c r="S74" s="52" t="str">
        <f>IF(R74="","",IF(VLOOKUP(J44,NP,12,FALSE)=0,CONCATENATE(VLOOKUP(J44,NP,5,FALSE),"  ",VLOOKUP(J44,NP,6,FALSE)),IF(VLOOKUP(J44,NP,22,FALSE)=0,CONCATENATE(VLOOKUP(J44,NP,15,FALSE),"  ",VLOOKUP(J44,NP,16,FALSE)),"")))</f>
        <v>PAGERIE  Clara</v>
      </c>
      <c r="T74" s="52"/>
      <c r="U74" s="53"/>
      <c r="V74" s="52"/>
      <c r="W74" s="52"/>
      <c r="X74" s="53"/>
      <c r="Y74" s="52"/>
      <c r="Z74" s="76"/>
      <c r="AA74" s="56" t="str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  <v>5 / 7 / 11</v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  <v>4</v>
      </c>
      <c r="AI74" s="52" t="str">
        <f>IF(AH74="","",IF(VLOOKUP(Z69,NP,12,FALSE)=0,CONCATENATE(VLOOKUP(Z69,NP,5,FALSE),"  ",VLOOKUP(Z69,NP,6,FALSE)),IF(VLOOKUP(Z69,NP,22,FALSE)=0,CONCATENATE(VLOOKUP(Z69,NP,15,FALSE),"  ",VLOOKUP(Z69,NP,16,FALSE)),"")))</f>
        <v>SAUSSEREAU  Rose</v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 t="str">
        <f>IF(R74="","",IF(VLOOKUP(J44,NP,12,FALSE)=0,CONCATENATE(VLOOKUP(J44,NP,8,FALSE)," pts - ",VLOOKUP(J44,NP,11,FALSE)),IF(VLOOKUP(J44,NP,22,FALSE)=0,CONCATENATE(VLOOKUP(J44,NP,18,FALSE)," pts - ",VLOOKUP(J44,NP,21,FALSE)),"")))</f>
        <v>516 pts - TTMA</v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 t="str">
        <f>IF(AH74="","",IF(VLOOKUP(Z69,NP,12,FALSE)=0,CONCATENATE(VLOOKUP(Z69,NP,8,FALSE)," pts - ",VLOOKUP(Z69,NP,11,FALSE)),IF(VLOOKUP(Z69,NP,22,FALSE)=0,CONCATENATE(VLOOKUP(Z69,NP,18,FALSE)," pts - ",VLOOKUP(Z69,NP,21,FALSE)),"")))</f>
        <v>645 pts - AZE TT41</v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 t="str">
        <f>IF('Liste des parties'!$AH$3&lt;10000,Date,'Liste des parties'!$AH$3)</f>
        <v>16/10/2022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  <v>8</v>
      </c>
      <c r="AA80" s="52" t="str">
        <f>IF(Z80="","",IF(VLOOKUP(R66,NP,12,FALSE)=0,CONCATENATE(VLOOKUP(R66,NP,5,FALSE),"  ",VLOOKUP(R66,NP,6,FALSE)),IF(VLOOKUP(R66,NP,22,FALSE)=0,CONCATENATE(VLOOKUP(R66,NP,15,FALSE),"  ",VLOOKUP(R66,NP,16,FALSE)),"")))</f>
        <v>CUVELIER  Eva</v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 t="str">
        <f>IF(Z80="","",IF(VLOOKUP(R66,NP,12,FALSE)=0,CONCATENATE(VLOOKUP(R66,NP,8,FALSE)," pts - ",VLOOKUP(R66,NP,11,FALSE)),IF(VLOOKUP(R66,NP,22,FALSE)=0,CONCATENATE(VLOOKUP(R66,NP,18,FALSE)," pts - ",VLOOKUP(R66,NP,21,FALSE)),"")))</f>
        <v>554 pts - INGRE TT</v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FED_Criterium Federal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</c>
      <c r="AD82" s="70">
        <f>IF(VLOOKUP(Z82,NP,33,FALSE)="","",IF(VLOOKUP(Z82,NP,34,FALSE)=2,"",VLOOKUP(Z82,NP,34,FALSE)))</f>
      </c>
      <c r="AE82" s="70"/>
      <c r="AF82" s="71" t="str">
        <f>IF(VLOOKUP(Z82,NP,33,FALSE)="","",IF(VLOOKUP(Z82,NP,33,FALSE)=0,"",VLOOKUP(Z82,NP,33,FALSE)))</f>
        <v> </v>
      </c>
      <c r="AG82" s="72"/>
      <c r="AH82" s="73">
        <f>IF(VLOOKUP(Z82,NP,12,FALSE)=1,VLOOKUP(Z82,NP,4,FALSE),IF(VLOOKUP(Z82,NP,22,FALSE)=1,VLOOKUP(Z82,NP,14,FALSE),""))</f>
        <v>8</v>
      </c>
      <c r="AI82" s="52" t="str">
        <f>IF(AH82="","",IF(VLOOKUP(Z82,NP,12,FALSE)=1,CONCATENATE(VLOOKUP(Z82,NP,5,FALSE),"  ",VLOOKUP(Z82,NP,6,FALSE)),IF(VLOOKUP(Z82,NP,22,FALSE)=1,CONCATENATE(VLOOKUP(Z82,NP,15,FALSE),"  ",VLOOKUP(Z82,NP,16,FALSE)),"")))</f>
        <v>CUVELIER  Eva</v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 t="str">
        <f>IF(AH82="","",IF(VLOOKUP(Z82,NP,12,FALSE)=1,CONCATENATE(VLOOKUP(Z82,NP,8,FALSE)," pts - ",VLOOKUP(Z82,NP,11,FALSE)),IF(VLOOKUP(Z82,NP,22,FALSE)=1,CONCATENATE(VLOOKUP(Z82,NP,18,FALSE)," pts - ",VLOOKUP(Z82,NP,21,FALSE)),"")))</f>
        <v>554 pts - INGRE TT</v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L04_M13_FILLES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  <v>13</v>
      </c>
      <c r="AA84" s="52" t="str">
        <f>IF(Z84="","",IF(VLOOKUP(R72,NP,12,FALSE)=0,CONCATENATE(VLOOKUP(R72,NP,5,FALSE),"  ",VLOOKUP(R72,NP,6,FALSE)),IF(VLOOKUP(R72,NP,22,FALSE)=0,CONCATENATE(VLOOKUP(R72,NP,15,FALSE),"  ",VLOOKUP(R72,NP,16,FALSE)),"")))</f>
        <v>PAGERIE  Clara</v>
      </c>
      <c r="AB84" s="52"/>
      <c r="AC84" s="53"/>
      <c r="AD84" s="52"/>
      <c r="AE84" s="52"/>
      <c r="AF84" s="53"/>
      <c r="AG84" s="52"/>
      <c r="AH84" s="76"/>
      <c r="AI84" s="56" t="str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  <v>4 / 1 / 3</v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 t="str">
        <f>IF(Z84="","",IF(VLOOKUP(R72,NP,12,FALSE)=0,CONCATENATE(VLOOKUP(R72,NP,8,FALSE)," pts - ",VLOOKUP(R72,NP,11,FALSE)),IF(VLOOKUP(R72,NP,22,FALSE)=0,CONCATENATE(VLOOKUP(R72,NP,18,FALSE)," pts - ",VLOOKUP(R72,NP,21,FALSE)),"")))</f>
        <v>516 pts - TTMA</v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  <v>13</v>
      </c>
      <c r="AI86" s="52" t="str">
        <f>IF(AH86="","",IF(VLOOKUP(Z82,NP,12,FALSE)=0,CONCATENATE(VLOOKUP(Z82,NP,5,FALSE),"  ",VLOOKUP(Z82,NP,6,FALSE)),IF(VLOOKUP(Z82,NP,22,FALSE)=0,CONCATENATE(VLOOKUP(Z82,NP,15,FALSE),"  ",VLOOKUP(Z82,NP,16,FALSE)),"")))</f>
        <v>PAGERIE  Clara</v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 t="str">
        <f>IF(AH86="","",IF(VLOOKUP(Z82,NP,12,FALSE)=0,CONCATENATE(VLOOKUP(Z82,NP,8,FALSE)," pts - ",VLOOKUP(Z82,NP,11,FALSE)),IF(VLOOKUP(Z82,NP,22,FALSE)=0,CONCATENATE(VLOOKUP(Z82,NP,18,FALSE)," pts - ",VLOOKUP(Z82,NP,21,FALSE)),"")))</f>
        <v>516 pts - TTMA</v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  <v>11</v>
      </c>
      <c r="K94" s="52" t="str">
        <f>IF(J94="","",CONCATENATE(VLOOKUP(J96,NP,5,FALSE),"  ",VLOOKUP(J96,NP,6,FALSE)))</f>
        <v>MAGNIER  Laelle</v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  <v>4410080</v>
      </c>
      <c r="K95" s="78" t="str">
        <f>IF(J94="","",CONCATENATE(VLOOKUP(J96,NP,8,FALSE)," pts - ",VLOOKUP(J96,NP,11,FALSE)))</f>
        <v>524 pts - AMO.MER TT.</v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</c>
      <c r="N96" s="70">
        <f>IF(VLOOKUP(J96,NP,33,FALSE)="","",IF(VLOOKUP(J96,NP,34,FALSE)=2,"",VLOOKUP(J96,NP,34,FALSE)))</f>
      </c>
      <c r="O96" s="70"/>
      <c r="P96" s="71" t="str">
        <f>IF(VLOOKUP(J96,NP,33,FALSE)="","",IF(VLOOKUP(J96,NP,33,FALSE)=0,"",VLOOKUP(J96,NP,33,FALSE)))</f>
        <v> </v>
      </c>
      <c r="Q96" s="72"/>
      <c r="R96" s="73">
        <f>IF(VLOOKUP(R99,NP,4,FALSE)=0,"",VLOOKUP(R99,NP,4,FALSE))</f>
        <v>11</v>
      </c>
      <c r="S96" s="52" t="str">
        <f>IF(R96="","",CONCATENATE(VLOOKUP(R99,NP,5,FALSE),"  ",VLOOKUP(R99,NP,6,FALSE)))</f>
        <v>MAGNIER  Laelle</v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 t="str">
        <f>IF(R96="","",CONCATENATE(VLOOKUP(R99,NP,8,FALSE)," pts - ",VLOOKUP(R99,NP,11,FALSE)))</f>
        <v>524 pts - AMO.MER TT.</v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  <v>12</v>
      </c>
      <c r="K98" s="52" t="str">
        <f>IF(J98="","",IF(VLOOKUP(B11,NP,12,FALSE)=0,CONCATENATE(VLOOKUP(B11,NP,5,FALSE),"  ",VLOOKUP(B11,NP,6,FALSE)),IF(VLOOKUP(B11,NP,22,FALSE)=0,CONCATENATE(VLOOKUP(B11,NP,15,FALSE),"  ",VLOOKUP(B11,NP,16,FALSE)),"")))</f>
        <v>LARCHER-ORY  Louise</v>
      </c>
      <c r="L98" s="52"/>
      <c r="M98" s="53"/>
      <c r="N98" s="52"/>
      <c r="O98" s="52"/>
      <c r="P98" s="53"/>
      <c r="Q98" s="52"/>
      <c r="R98" s="76"/>
      <c r="S98" s="56" t="str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  <v>-8 / 7 / 5 / 5</v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 t="str">
        <f>IF(J98="","",IF(VLOOKUP(B11,NP,12,FALSE)=0,CONCATENATE(VLOOKUP(B11,NP,8,FALSE)," pts - ",VLOOKUP(B11,NP,11,FALSE)),IF(VLOOKUP(B11,NP,22,FALSE)=0,CONCATENATE(VLOOKUP(B11,NP,18,FALSE)," pts - ",VLOOKUP(B11,NP,21,FALSE)),"")))</f>
        <v>524 pts - 4S TOURS T.T.</v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</c>
      <c r="V99" s="70">
        <f>IF(VLOOKUP(R99,NP,33,FALSE)="","",IF(VLOOKUP(R99,NP,34,FALSE)=2,"",VLOOKUP(R99,NP,34,FALSE)))</f>
      </c>
      <c r="W99" s="70"/>
      <c r="X99" s="71" t="str">
        <f>IF(VLOOKUP(R99,NP,33,FALSE)="","",IF(VLOOKUP(R99,NP,33,FALSE)=0,"",VLOOKUP(R99,NP,33,FALSE)))</f>
        <v> </v>
      </c>
      <c r="Y99" s="72"/>
      <c r="Z99" s="73">
        <f>IF(VLOOKUP(Z105,NP,4,FALSE)=0,"",VLOOKUP(Z105,NP,4,FALSE))</f>
        <v>9</v>
      </c>
      <c r="AA99" s="52" t="str">
        <f>IF(Z99="","",CONCATENATE(VLOOKUP(Z105,NP,5,FALSE),"  ",VLOOKUP(Z105,NP,6,FALSE)))</f>
        <v>LARRIEU  Manon</v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  <v>9</v>
      </c>
      <c r="K100" s="52" t="str">
        <f>IF(J100="","",IF(VLOOKUP(B17,NP,12,FALSE)=0,CONCATENATE(VLOOKUP(B17,NP,5,FALSE),"  ",VLOOKUP(B17,NP,6,FALSE)),IF(VLOOKUP(B17,NP,22,FALSE)=0,CONCATENATE(VLOOKUP(B17,NP,15,FALSE),"  ",VLOOKUP(B17,NP,16,FALSE)),"")))</f>
        <v>LARRIEU  Manon</v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 t="str">
        <f>IF(Z99="","",CONCATENATE(VLOOKUP(Z105,NP,8,FALSE)," pts - ",VLOOKUP(Z105,NP,11,FALSE)))</f>
        <v>553 pts - P. COURVILLOIS</v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 t="str">
        <f>IF(J100="","",IF(VLOOKUP(B17,NP,12,FALSE)=0,CONCATENATE(VLOOKUP(B17,NP,8,FALSE)," pts - ",VLOOKUP(B17,NP,11,FALSE)),IF(VLOOKUP(B17,NP,22,FALSE)=0,CONCATENATE(VLOOKUP(B17,NP,18,FALSE)," pts - ",VLOOKUP(B17,NP,21,FALSE)),"")))</f>
        <v>553 pts - P. COURVILLOIS</v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 t="str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  <v>-10 / 2 / 5 / -9 / 3</v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</c>
      <c r="N102" s="70">
        <f>IF(VLOOKUP(J102,NP,33,FALSE)="","",IF(VLOOKUP(J102,NP,34,FALSE)=2,"",VLOOKUP(J102,NP,34,FALSE)))</f>
      </c>
      <c r="O102" s="70"/>
      <c r="P102" s="71" t="str">
        <f>IF(VLOOKUP(J102,NP,33,FALSE)="","",IF(VLOOKUP(J102,NP,33,FALSE)=0,"",VLOOKUP(J102,NP,33,FALSE)))</f>
        <v> </v>
      </c>
      <c r="Q102" s="72"/>
      <c r="R102" s="73">
        <f>IF(VLOOKUP(R99,NP,14,FALSE)=0,"",VLOOKUP(R99,NP,14,FALSE))</f>
        <v>9</v>
      </c>
      <c r="S102" s="52" t="str">
        <f>IF(R102="","",CONCATENATE(VLOOKUP(R99,NP,15,FALSE),"  ",VLOOKUP(R99,NP,16,FALSE)))</f>
        <v>LARRIEU  Manon</v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 t="str">
        <f>IF(R102="","",CONCATENATE(VLOOKUP(R99,NP,18,FALSE)," pts - ",VLOOKUP(R99,NP,21,FALSE)))</f>
        <v>553 pts - P. COURVILLOIS</v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</c>
      <c r="K104" s="52">
        <f>IF(J104="","",CONCATENATE(VLOOKUP(J102,NP,15,FALSE),"  ",VLOOKUP(J102,NP,16,FALSE)))</f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</c>
      <c r="K105" s="78">
        <f>IF(J104="","",CONCATENATE(VLOOKUP(J102,NP,18,FALSE)," pts - ",VLOOKUP(J102,NP,21,FALSE)))</f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</c>
      <c r="AD105" s="70">
        <f>IF(VLOOKUP(Z105,NP,33,FALSE)="","",IF(VLOOKUP(Z105,NP,34,FALSE)=2,"",VLOOKUP(Z105,NP,34,FALSE)))</f>
      </c>
      <c r="AE105" s="70"/>
      <c r="AF105" s="71" t="str">
        <f>IF(VLOOKUP(Z105,NP,33,FALSE)="","",IF(VLOOKUP(Z105,NP,33,FALSE)=0,"",VLOOKUP(Z105,NP,33,FALSE)))</f>
        <v> </v>
      </c>
      <c r="AG105" s="72"/>
      <c r="AH105" s="73">
        <f>IF(VLOOKUP(Z105,NP,12,FALSE)=1,VLOOKUP(Z105,NP,4,FALSE),IF(VLOOKUP(Z105,NP,22,FALSE)=1,VLOOKUP(Z105,NP,14,FALSE),""))</f>
        <v>9</v>
      </c>
      <c r="AI105" s="52" t="str">
        <f>IF(AH105="","",IF(VLOOKUP(Z105,NP,12,FALSE)=1,CONCATENATE(VLOOKUP(Z105,NP,5,FALSE),"  ",VLOOKUP(Z105,NP,6,FALSE)),IF(VLOOKUP(Z105,NP,22,FALSE)=1,CONCATENATE(VLOOKUP(Z105,NP,15,FALSE),"  ",VLOOKUP(Z105,NP,16,FALSE)),"")))</f>
        <v>LARRIEU  Manon</v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  <v>15</v>
      </c>
      <c r="K106" s="52" t="str">
        <f>IF(J106="","",CONCATENATE(VLOOKUP(J108,NP,5,FALSE),"  ",VLOOKUP(J108,NP,6,FALSE)))</f>
        <v>COSTA  Sandy</v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 t="str">
        <f>IF(AH105="","",IF(VLOOKUP(Z105,NP,12,FALSE)=1,CONCATENATE(VLOOKUP(Z105,NP,8,FALSE)," pts - ",VLOOKUP(Z105,NP,11,FALSE)),IF(VLOOKUP(Z105,NP,22,FALSE)=1,CONCATENATE(VLOOKUP(Z105,NP,18,FALSE)," pts - ",VLOOKUP(Z105,NP,21,FALSE)),"")))</f>
        <v>553 pts - P. COURVILLOIS</v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  <v>4180682</v>
      </c>
      <c r="K107" s="78" t="str">
        <f>IF(J106="","",CONCATENATE(VLOOKUP(J108,NP,8,FALSE)," pts - ",VLOOKUP(J108,NP,11,FALSE)))</f>
        <v>500 pts - T.T. GERMINOIS</v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 t="str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  <v>4 / 1 / 0</v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</c>
      <c r="N108" s="70">
        <f>IF(VLOOKUP(J108,NP,33,FALSE)="","",IF(VLOOKUP(J108,NP,34,FALSE)=2,"",VLOOKUP(J108,NP,34,FALSE)))</f>
      </c>
      <c r="O108" s="70"/>
      <c r="P108" s="71" t="str">
        <f>IF(VLOOKUP(J108,NP,33,FALSE)="","",IF(VLOOKUP(J108,NP,33,FALSE)=0,"",VLOOKUP(J108,NP,33,FALSE)))</f>
        <v> </v>
      </c>
      <c r="Q108" s="72"/>
      <c r="R108" s="73">
        <f>IF(VLOOKUP(R111,NP,4,FALSE)=0,"",VLOOKUP(R111,NP,4,FALSE))</f>
        <v>15</v>
      </c>
      <c r="S108" s="52" t="str">
        <f>IF(R108="","",CONCATENATE(VLOOKUP(R111,NP,5,FALSE),"  ",VLOOKUP(R111,NP,6,FALSE)))</f>
        <v>COSTA  Sandy</v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 t="str">
        <f>IF(R108="","",CONCATENATE(VLOOKUP(R111,NP,8,FALSE)," pts - ",VLOOKUP(R111,NP,11,FALSE)))</f>
        <v>500 pts - T.T. GERMINOIS</v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  <v>0</v>
      </c>
      <c r="K110" s="52" t="str">
        <f>IF(J110="","",IF(VLOOKUP(B35,NP,12,FALSE)=0,CONCATENATE(VLOOKUP(B35,NP,5,FALSE),"  ",VLOOKUP(B35,NP,6,FALSE)),IF(VLOOKUP(B35,NP,22,FALSE)=0,CONCATENATE(VLOOKUP(B35,NP,15,FALSE),"  ",VLOOKUP(B35,NP,16,FALSE)),"")))</f>
        <v>Absent  </v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 t="str">
        <f>IF(J110="","",IF(VLOOKUP(B35,NP,12,FALSE)=0,CONCATENATE(VLOOKUP(B35,NP,8,FALSE)," pts - ",VLOOKUP(B35,NP,11,FALSE)),IF(VLOOKUP(B35,NP,22,FALSE)=0,CONCATENATE(VLOOKUP(B35,NP,18,FALSE)," pts - ",VLOOKUP(B35,NP,21,FALSE)),"")))</f>
        <v>0 pts - Inc</v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</c>
      <c r="V111" s="70">
        <f>IF(VLOOKUP(R111,NP,33,FALSE)="","",IF(VLOOKUP(R111,NP,34,FALSE)=2,"",VLOOKUP(R111,NP,34,FALSE)))</f>
      </c>
      <c r="W111" s="70"/>
      <c r="X111" s="71" t="str">
        <f>IF(VLOOKUP(R111,NP,33,FALSE)="","",IF(VLOOKUP(R111,NP,33,FALSE)=0,"",VLOOKUP(R111,NP,33,FALSE)))</f>
        <v> </v>
      </c>
      <c r="Y111" s="72"/>
      <c r="Z111" s="73">
        <f>IF(VLOOKUP(Z105,NP,14,FALSE)=0,"",VLOOKUP(Z105,NP,14,FALSE))</f>
        <v>14</v>
      </c>
      <c r="AA111" s="52" t="str">
        <f>IF(Z111="","",CONCATENATE(VLOOKUP(Z105,NP,15,FALSE),"  ",VLOOKUP(Z105,NP,16,FALSE)))</f>
        <v>CAPPELLIEZ  Emma</v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  <v>10</v>
      </c>
      <c r="K112" s="52" t="str">
        <f>IF(J112="","",IF(VLOOKUP(B41,NP,12,FALSE)=0,CONCATENATE(VLOOKUP(B41,NP,5,FALSE),"  ",VLOOKUP(B41,NP,6,FALSE)),IF(VLOOKUP(B41,NP,22,FALSE)=0,CONCATENATE(VLOOKUP(B41,NP,15,FALSE),"  ",VLOOKUP(B41,NP,16,FALSE)),"")))</f>
        <v>NEILZ  Manon</v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 t="str">
        <f>IF(Z111="","",CONCATENATE(VLOOKUP(Z105,NP,18,FALSE)," pts - ",VLOOKUP(Z105,NP,21,FALSE)))</f>
        <v>500 pts - AMO.MER TT.</v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 t="str">
        <f>IF(J112="","",IF(VLOOKUP(B41,NP,12,FALSE)=0,CONCATENATE(VLOOKUP(B41,NP,8,FALSE)," pts - ",VLOOKUP(B41,NP,11,FALSE)),IF(VLOOKUP(B41,NP,22,FALSE)=0,CONCATENATE(VLOOKUP(B41,NP,18,FALSE)," pts - ",VLOOKUP(B41,NP,21,FALSE)),"")))</f>
        <v>534 pts - AZE TT41</v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 t="str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  <v>5 / 6 / 9</v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</c>
      <c r="N114" s="70">
        <f>IF(VLOOKUP(J114,NP,33,FALSE)="","",IF(VLOOKUP(J114,NP,34,FALSE)=2,"",VLOOKUP(J114,NP,34,FALSE)))</f>
      </c>
      <c r="O114" s="70"/>
      <c r="P114" s="71" t="str">
        <f>IF(VLOOKUP(J114,NP,33,FALSE)="","",IF(VLOOKUP(J114,NP,33,FALSE)=0,"",VLOOKUP(J114,NP,33,FALSE)))</f>
        <v> </v>
      </c>
      <c r="Q114" s="72"/>
      <c r="R114" s="73">
        <f>IF(VLOOKUP(R111,NP,14,FALSE)=0,"",VLOOKUP(R111,NP,14,FALSE))</f>
        <v>14</v>
      </c>
      <c r="S114" s="52" t="str">
        <f>IF(R114="","",CONCATENATE(VLOOKUP(R111,NP,15,FALSE),"  ",VLOOKUP(R111,NP,16,FALSE)))</f>
        <v>CAPPELLIEZ  Emma</v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  <v>14</v>
      </c>
      <c r="AI114" s="52" t="str">
        <f>IF(AH114="","",IF(VLOOKUP(Z105,NP,12,FALSE)=0,CONCATENATE(VLOOKUP(Z105,NP,5,FALSE),"  ",VLOOKUP(Z105,NP,6,FALSE)),IF(VLOOKUP(Z105,NP,22,FALSE)=0,CONCATENATE(VLOOKUP(Z105,NP,15,FALSE),"  ",VLOOKUP(Z105,NP,16,FALSE)),"")))</f>
        <v>CAPPELLIEZ  Emma</v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 t="str">
        <f>IF(R114="","",CONCATENATE(VLOOKUP(R111,NP,18,FALSE)," pts - ",VLOOKUP(R111,NP,21,FALSE)))</f>
        <v>500 pts - AMO.MER TT.</v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 t="str">
        <f>IF(AH114="","",IF(VLOOKUP(Z105,NP,12,FALSE)=0,CONCATENATE(VLOOKUP(Z105,NP,8,FALSE)," pts - ",VLOOKUP(Z105,NP,11,FALSE)),IF(VLOOKUP(Z105,NP,22,FALSE)=0,CONCATENATE(VLOOKUP(Z105,NP,18,FALSE)," pts - ",VLOOKUP(Z105,NP,21,FALSE)),"")))</f>
        <v>500 pts - AMO.MER TT.</v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  <v>14</v>
      </c>
      <c r="K116" s="52" t="str">
        <f>IF(J116="","",CONCATENATE(VLOOKUP(J114,NP,15,FALSE),"  ",VLOOKUP(J114,NP,16,FALSE)))</f>
        <v>CAPPELLIEZ  Emma</v>
      </c>
      <c r="L116" s="2"/>
      <c r="M116" s="22"/>
      <c r="N116" s="2"/>
      <c r="O116" s="2"/>
      <c r="P116" s="22"/>
      <c r="Q116" s="80"/>
      <c r="R116" s="76"/>
      <c r="S116" s="56" t="str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  <v>9 / -8 / 5 / 1</v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  <v>4410080</v>
      </c>
      <c r="K117" s="78" t="str">
        <f>IF(J116="","",CONCATENATE(VLOOKUP(J114,NP,18,FALSE)," pts - ",VLOOKUP(J114,NP,21,FALSE)))</f>
        <v>500 pts - AMO.MER TT.</v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  <v>11</v>
      </c>
      <c r="AA121" s="52" t="str">
        <f>IF(Z121="","",IF(VLOOKUP(R99,NP,12,FALSE)=0,CONCATENATE(VLOOKUP(R99,NP,5,FALSE),"  ",VLOOKUP(R99,NP,6,FALSE)),IF(VLOOKUP(R99,NP,22,FALSE)=0,CONCATENATE(VLOOKUP(R99,NP,15,FALSE),"  ",VLOOKUP(R99,NP,16,FALSE)),"")))</f>
        <v>MAGNIER  Laelle</v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 t="str">
        <f>IF(Z121="","",IF(VLOOKUP(R99,NP,12,FALSE)=0,CONCATENATE(VLOOKUP(R99,NP,8,FALSE)," pts - ",VLOOKUP(R99,NP,11,FALSE)),IF(VLOOKUP(R99,NP,22,FALSE)=0,CONCATENATE(VLOOKUP(R99,NP,18,FALSE)," pts - ",VLOOKUP(R99,NP,21,FALSE)),"")))</f>
        <v>524 pts - AMO.MER TT.</v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</c>
      <c r="AD123" s="70">
        <f>IF(VLOOKUP(Z123,NP,33,FALSE)="","",IF(VLOOKUP(Z123,NP,34,FALSE)=2,"",VLOOKUP(Z123,NP,34,FALSE)))</f>
      </c>
      <c r="AE123" s="70"/>
      <c r="AF123" s="71" t="str">
        <f>IF(VLOOKUP(Z123,NP,33,FALSE)="","",IF(VLOOKUP(Z123,NP,33,FALSE)=0,"",VLOOKUP(Z123,NP,33,FALSE)))</f>
        <v> </v>
      </c>
      <c r="AG123" s="72"/>
      <c r="AH123" s="73">
        <f>IF(VLOOKUP(Z123,NP,12,FALSE)=1,VLOOKUP(Z123,NP,4,FALSE),IF(VLOOKUP(Z123,NP,22,FALSE)=1,VLOOKUP(Z123,NP,14,FALSE),""))</f>
        <v>11</v>
      </c>
      <c r="AI123" s="52" t="str">
        <f>IF(AH123="","",IF(VLOOKUP(Z123,NP,12,FALSE)=1,CONCATENATE(VLOOKUP(Z123,NP,5,FALSE),"  ",VLOOKUP(Z123,NP,6,FALSE)),IF(VLOOKUP(Z123,NP,22,FALSE)=1,CONCATENATE(VLOOKUP(Z123,NP,15,FALSE),"  ",VLOOKUP(Z123,NP,16,FALSE)),"")))</f>
        <v>MAGNIER  Laelle</v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 t="str">
        <f>IF(AH123="","",IF(VLOOKUP(Z123,NP,12,FALSE)=1,CONCATENATE(VLOOKUP(Z123,NP,8,FALSE)," pts - ",VLOOKUP(Z123,NP,11,FALSE)),IF(VLOOKUP(Z123,NP,22,FALSE)=1,CONCATENATE(VLOOKUP(Z123,NP,18,FALSE)," pts - ",VLOOKUP(Z123,NP,21,FALSE)),"")))</f>
        <v>524 pts - AMO.MER TT.</v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  <v>15</v>
      </c>
      <c r="AA125" s="52" t="str">
        <f>IF(Z125="","",IF(VLOOKUP(R111,NP,12,FALSE)=0,CONCATENATE(VLOOKUP(R111,NP,5,FALSE),"  ",VLOOKUP(R111,NP,6,FALSE)),IF(VLOOKUP(R111,NP,22,FALSE)=0,CONCATENATE(VLOOKUP(R111,NP,15,FALSE),"  ",VLOOKUP(R111,NP,16,FALSE)),"")))</f>
        <v>COSTA  Sandy</v>
      </c>
      <c r="AB125" s="52"/>
      <c r="AC125" s="53"/>
      <c r="AD125" s="52"/>
      <c r="AE125" s="52"/>
      <c r="AF125" s="53"/>
      <c r="AG125" s="52"/>
      <c r="AH125" s="76"/>
      <c r="AI125" s="56" t="str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  <v>3 / 10 / 3</v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 t="str">
        <f>IF(Z125="","",IF(VLOOKUP(R111,NP,12,FALSE)=0,CONCATENATE(VLOOKUP(R111,NP,8,FALSE)," pts - ",VLOOKUP(R111,NP,11,FALSE)),IF(VLOOKUP(R111,NP,22,FALSE)=0,CONCATENATE(VLOOKUP(R111,NP,18,FALSE)," pts - ",VLOOKUP(R111,NP,21,FALSE)),"")))</f>
        <v>500 pts - T.T. GERMINOIS</v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  <v>15</v>
      </c>
      <c r="AI127" s="52" t="str">
        <f>IF(AH127="","",IF(VLOOKUP(Z123,NP,12,FALSE)=0,CONCATENATE(VLOOKUP(Z123,NP,5,FALSE),"  ",VLOOKUP(Z123,NP,6,FALSE)),IF(VLOOKUP(Z123,NP,22,FALSE)=0,CONCATENATE(VLOOKUP(Z123,NP,15,FALSE),"  ",VLOOKUP(Z123,NP,16,FALSE)),"")))</f>
        <v>COSTA  Sandy</v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 t="str">
        <f>IF(AH127="","",IF(VLOOKUP(Z123,NP,12,FALSE)=0,CONCATENATE(VLOOKUP(Z123,NP,8,FALSE)," pts - ",VLOOKUP(Z123,NP,11,FALSE)),IF(VLOOKUP(Z123,NP,22,FALSE)=0,CONCATENATE(VLOOKUP(Z123,NP,18,FALSE)," pts - ",VLOOKUP(Z123,NP,21,FALSE)),"")))</f>
        <v>500 pts - T.T. GERMINOIS</v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  <v>12</v>
      </c>
      <c r="S134" s="52" t="str">
        <f>IF(R134="","",IF(VLOOKUP(J96,NP,12,FALSE)=0,CONCATENATE(VLOOKUP(J96,NP,5,FALSE),"  ",VLOOKUP(J96,NP,6,FALSE)),IF(VLOOKUP(J96,NP,22,FALSE)=0,CONCATENATE(VLOOKUP(J96,NP,15,FALSE),"  ",VLOOKUP(J96,NP,16,FALSE)),"")))</f>
        <v>LARCHER-ORY  Louise</v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 t="str">
        <f>IF(R134="","",IF(VLOOKUP(J96,NP,12,FALSE)=0,CONCATENATE(VLOOKUP(J96,NP,8,FALSE)," pts - ",VLOOKUP(J96,NP,11,FALSE)),IF(VLOOKUP(J96,NP,22,FALSE)=0,CONCATENATE(VLOOKUP(J96,NP,18,FALSE)," pts - ",VLOOKUP(J96,NP,21,FALSE)),"")))</f>
        <v>524 pts - 4S TOURS T.T.</v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</c>
      <c r="V136" s="70">
        <f>IF(VLOOKUP(R136,NP,33,FALSE)="","",IF(VLOOKUP(R136,NP,34,FALSE)=2,"",VLOOKUP(R136,NP,34,FALSE)))</f>
      </c>
      <c r="W136" s="70"/>
      <c r="X136" s="71" t="str">
        <f>IF(VLOOKUP(R136,NP,33,FALSE)="","",IF(VLOOKUP(R136,NP,33,FALSE)=0,"",VLOOKUP(R136,NP,33,FALSE)))</f>
        <v> </v>
      </c>
      <c r="Y136" s="72"/>
      <c r="Z136" s="73">
        <f>IF(VLOOKUP(Z139,NP,4,FALSE)=0,"",VLOOKUP(Z139,NP,4,FALSE))</f>
        <v>12</v>
      </c>
      <c r="AA136" s="52" t="str">
        <f>IF(Z136="","",CONCATENATE(VLOOKUP(Z139,NP,5,FALSE),"  ",VLOOKUP(Z139,NP,6,FALSE)))</f>
        <v>LARCHER-ORY  Louise</v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 t="str">
        <f>IF(Z136="","",CONCATENATE(VLOOKUP(Z139,NP,8,FALSE)," pts - ",VLOOKUP(Z139,NP,11,FALSE)))</f>
        <v>524 pts - 4S TOURS T.T.</v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  <v>0</v>
      </c>
      <c r="S138" s="52" t="str">
        <f>IF(R138="","",IF(VLOOKUP(J102,NP,12,FALSE)=0,CONCATENATE(VLOOKUP(J102,NP,5,FALSE),"  ",VLOOKUP(J102,NP,6,FALSE)),IF(VLOOKUP(J102,NP,22,FALSE)=0,CONCATENATE(VLOOKUP(J102,NP,15,FALSE),"  ",VLOOKUP(J102,NP,16,FALSE)),"")))</f>
        <v>Absent  </v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 t="str">
        <f>IF(R138="","",IF(VLOOKUP(J102,NP,12,FALSE)=0,CONCATENATE(VLOOKUP(J102,NP,8,FALSE)," pts - ",VLOOKUP(J102,NP,11,FALSE)),IF(VLOOKUP(J102,NP,22,FALSE)=0,CONCATENATE(VLOOKUP(J102,NP,18,FALSE)," pts - ",VLOOKUP(J102,NP,21,FALSE)),"")))</f>
        <v>0 pts - Inc</v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</c>
      <c r="AD139" s="70">
        <f>IF(VLOOKUP(Z139,NP,33,FALSE)="","",IF(VLOOKUP(Z139,NP,34,FALSE)=2,"",VLOOKUP(Z139,NP,34,FALSE)))</f>
      </c>
      <c r="AE139" s="70"/>
      <c r="AF139" s="71" t="str">
        <f>IF(VLOOKUP(Z139,NP,33,FALSE)="","",IF(VLOOKUP(Z139,NP,33,FALSE)=0,"",VLOOKUP(Z139,NP,33,FALSE)))</f>
        <v> </v>
      </c>
      <c r="AG139" s="72"/>
      <c r="AH139" s="73">
        <f>IF(VLOOKUP(Z139,NP,12,FALSE)=1,VLOOKUP(Z139,NP,4,FALSE),IF(VLOOKUP(Z139,NP,22,FALSE)=1,VLOOKUP(Z139,NP,14,FALSE),""))</f>
        <v>12</v>
      </c>
      <c r="AI139" s="52" t="str">
        <f>IF(AH139="","",IF(VLOOKUP(Z139,NP,12,FALSE)=1,CONCATENATE(VLOOKUP(Z139,NP,5,FALSE),"  ",VLOOKUP(Z139,NP,6,FALSE)),IF(VLOOKUP(Z139,NP,22,FALSE)=1,CONCATENATE(VLOOKUP(Z139,NP,15,FALSE),"  ",VLOOKUP(Z139,NP,16,FALSE)),"")))</f>
        <v>LARCHER-ORY  Louise</v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  <v>0</v>
      </c>
      <c r="S140" s="52" t="str">
        <f>IF(R140="","",IF(VLOOKUP(J108,NP,12,FALSE)=0,CONCATENATE(VLOOKUP(J108,NP,5,FALSE),"  ",VLOOKUP(J108,NP,6,FALSE)),IF(VLOOKUP(J108,NP,22,FALSE)=0,CONCATENATE(VLOOKUP(J108,NP,15,FALSE),"  ",VLOOKUP(J108,NP,16,FALSE)),"")))</f>
        <v>Absent  </v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 t="str">
        <f>IF(AH139="","",IF(VLOOKUP(Z139,NP,12,FALSE)=1,CONCATENATE(VLOOKUP(Z139,NP,8,FALSE)," pts - ",VLOOKUP(Z139,NP,11,FALSE)),IF(VLOOKUP(Z139,NP,22,FALSE)=1,CONCATENATE(VLOOKUP(Z139,NP,18,FALSE)," pts - ",VLOOKUP(Z139,NP,21,FALSE)),"")))</f>
        <v>524 pts - 4S TOURS T.T.</v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 t="str">
        <f>IF(R140="","",IF(VLOOKUP(J108,NP,12,FALSE)=0,CONCATENATE(VLOOKUP(J108,NP,8,FALSE)," pts - ",VLOOKUP(J108,NP,11,FALSE)),IF(VLOOKUP(J108,NP,22,FALSE)=0,CONCATENATE(VLOOKUP(J108,NP,18,FALSE)," pts - ",VLOOKUP(J108,NP,21,FALSE)),"")))</f>
        <v>0 pts - Inc</v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 t="str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  <v>5 / -10 / 3 / 8</v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</c>
      <c r="V142" s="70">
        <f>IF(VLOOKUP(R142,NP,33,FALSE)="","",IF(VLOOKUP(R142,NP,34,FALSE)=2,"",VLOOKUP(R142,NP,34,FALSE)))</f>
      </c>
      <c r="W142" s="70"/>
      <c r="X142" s="71" t="str">
        <f>IF(VLOOKUP(R142,NP,33,FALSE)="","",IF(VLOOKUP(R142,NP,33,FALSE)=0,"",VLOOKUP(R142,NP,33,FALSE)))</f>
        <v> </v>
      </c>
      <c r="Y142" s="72"/>
      <c r="Z142" s="73">
        <f>IF(VLOOKUP(Z139,NP,14,FALSE)=0,"",VLOOKUP(Z139,NP,14,FALSE))</f>
        <v>10</v>
      </c>
      <c r="AA142" s="52" t="str">
        <f>IF(Z142="","",CONCATENATE(VLOOKUP(Z139,NP,15,FALSE),"  ",VLOOKUP(Z139,NP,16,FALSE)))</f>
        <v>NEILZ  Manon</v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 t="str">
        <f>IF(Z142="","",CONCATENATE(VLOOKUP(Z139,NP,18,FALSE)," pts - ",VLOOKUP(Z139,NP,21,FALSE)))</f>
        <v>534 pts - AZE TT41</v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  <v>10</v>
      </c>
      <c r="S144" s="52" t="str">
        <f>IF(R144="","",IF(VLOOKUP(J114,NP,12,FALSE)=0,CONCATENATE(VLOOKUP(J114,NP,5,FALSE),"  ",VLOOKUP(J114,NP,6,FALSE)),IF(VLOOKUP(J114,NP,22,FALSE)=0,CONCATENATE(VLOOKUP(J114,NP,15,FALSE),"  ",VLOOKUP(J114,NP,16,FALSE)),"")))</f>
        <v>NEILZ  Manon</v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 t="str">
        <f>IF(R144="","",IF(VLOOKUP(J114,NP,12,FALSE)=0,CONCATENATE(VLOOKUP(J114,NP,8,FALSE)," pts - ",VLOOKUP(J114,NP,11,FALSE)),IF(VLOOKUP(J114,NP,22,FALSE)=0,CONCATENATE(VLOOKUP(J114,NP,18,FALSE)," pts - ",VLOOKUP(J114,NP,21,FALSE)),"")))</f>
        <v>534 pts - AZE TT41</v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  <v>10</v>
      </c>
      <c r="AI145" s="52" t="str">
        <f>IF(AH145="","",IF(VLOOKUP(Z139,NP,12,FALSE)=0,CONCATENATE(VLOOKUP(Z139,NP,5,FALSE),"  ",VLOOKUP(Z139,NP,6,FALSE)),IF(VLOOKUP(Z139,NP,22,FALSE)=0,CONCATENATE(VLOOKUP(Z139,NP,15,FALSE),"  ",VLOOKUP(Z139,NP,16,FALSE)),"")))</f>
        <v>NEILZ  Manon</v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 t="str">
        <f>IF(AH145="","",IF(VLOOKUP(Z139,NP,12,FALSE)=0,CONCATENATE(VLOOKUP(Z139,NP,8,FALSE)," pts - ",VLOOKUP(Z139,NP,11,FALSE)),IF(VLOOKUP(Z139,NP,22,FALSE)=0,CONCATENATE(VLOOKUP(Z139,NP,18,FALSE)," pts - ",VLOOKUP(Z139,NP,21,FALSE)),"")))</f>
        <v>534 pts - AZE TT41</v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  <v>0</v>
      </c>
      <c r="AA151" s="52" t="str">
        <f>IF(Z151="","",IF(VLOOKUP(R136,NP,12,FALSE)=0,CONCATENATE(VLOOKUP(R136,NP,5,FALSE),"  ",VLOOKUP(R136,NP,6,FALSE)),IF(VLOOKUP(R136,NP,22,FALSE)=0,CONCATENATE(VLOOKUP(R136,NP,15,FALSE),"  ",VLOOKUP(R136,NP,16,FALSE)),"")))</f>
        <v>Absent  </v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 t="str">
        <f>IF('Liste des parties'!$AH$3&lt;10000,Date,'Liste des parties'!$AH$3)</f>
        <v>16/10/2022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 t="str">
        <f>IF(Z151="","",IF(VLOOKUP(R136,NP,12,FALSE)=0,CONCATENATE(VLOOKUP(R136,NP,8,FALSE)," pts - ",VLOOKUP(R136,NP,11,FALSE)),IF(VLOOKUP(R136,NP,22,FALSE)=0,CONCATENATE(VLOOKUP(R136,NP,18,FALSE)," pts - ",VLOOKUP(R136,NP,21,FALSE)),"")))</f>
        <v>0 pts - Inc</v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</c>
      <c r="AD153" s="70">
        <f>IF(VLOOKUP(Z153,NP,33,FALSE)="","",IF(VLOOKUP(Z153,NP,34,FALSE)=2,"",VLOOKUP(Z153,NP,34,FALSE)))</f>
      </c>
      <c r="AE153" s="70"/>
      <c r="AF153" s="71" t="str">
        <f>IF(VLOOKUP(Z153,NP,33,FALSE)="","",IF(VLOOKUP(Z153,NP,33,FALSE)=0,"",VLOOKUP(Z153,NP,33,FALSE)))</f>
        <v> </v>
      </c>
      <c r="AG153" s="72"/>
      <c r="AH153" s="73">
        <f>IF(VLOOKUP(Z153,NP,12,FALSE)=1,VLOOKUP(Z153,NP,4,FALSE),IF(VLOOKUP(Z153,NP,22,FALSE)=1,VLOOKUP(Z153,NP,14,FALSE),""))</f>
      </c>
      <c r="AI153" s="52">
        <f>IF(AH153="","",IF(VLOOKUP(Z153,NP,12,FALSE)=1,CONCATENATE(VLOOKUP(Z153,NP,5,FALSE),"  ",VLOOKUP(Z153,NP,6,FALSE)),IF(VLOOKUP(Z153,NP,22,FALSE)=1,CONCATENATE(VLOOKUP(Z153,NP,15,FALSE),"  ",VLOOKUP(Z153,NP,16,FALSE)),"")))</f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FED_Criterium Federal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>
        <f>IF(AH153="","",IF(VLOOKUP(Z153,NP,12,FALSE)=1,CONCATENATE(VLOOKUP(Z153,NP,8,FALSE)," pts - ",VLOOKUP(Z153,NP,11,FALSE)),IF(VLOOKUP(Z153,NP,22,FALSE)=1,CONCATENATE(VLOOKUP(Z153,NP,18,FALSE)," pts - ",VLOOKUP(Z153,NP,21,FALSE)),"")))</f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  <v>0</v>
      </c>
      <c r="AA155" s="52" t="str">
        <f>IF(Z155="","",IF(VLOOKUP(R142,NP,12,FALSE)=0,CONCATENATE(VLOOKUP(R142,NP,5,FALSE),"  ",VLOOKUP(R142,NP,6,FALSE)),IF(VLOOKUP(R142,NP,22,FALSE)=0,CONCATENATE(VLOOKUP(R142,NP,15,FALSE),"  ",VLOOKUP(R142,NP,16,FALSE)),"")))</f>
        <v>Absent  </v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L04_M13_FILLES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 t="str">
        <f>IF(Z155="","",IF(VLOOKUP(R142,NP,12,FALSE)=0,CONCATENATE(VLOOKUP(R142,NP,8,FALSE)," pts - ",VLOOKUP(R142,NP,11,FALSE)),IF(VLOOKUP(R142,NP,22,FALSE)=0,CONCATENATE(VLOOKUP(R142,NP,18,FALSE)," pts - ",VLOOKUP(R142,NP,21,FALSE)),"")))</f>
        <v>0 pts - Inc</v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</c>
      <c r="AI157" s="52">
        <f>IF(AH157="","",IF(VLOOKUP(Z153,NP,12,FALSE)=0,CONCATENATE(VLOOKUP(Z153,NP,5,FALSE),"  ",VLOOKUP(Z153,NP,6,FALSE)),IF(VLOOKUP(Z153,NP,22,FALSE)=0,CONCATENATE(VLOOKUP(Z153,NP,15,FALSE),"  ",VLOOKUP(Z153,NP,16,FALSE)),"")))</f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>
        <f>IF(AH157="","",IF(VLOOKUP(Z153,NP,12,FALSE)=0,CONCATENATE(VLOOKUP(Z153,NP,8,FALSE)," pts - ",VLOOKUP(Z153,NP,11,FALSE)),IF(VLOOKUP(Z153,NP,22,FALSE)=0,CONCATENATE(VLOOKUP(Z153,NP,18,FALSE)," pts - ",VLOOKUP(Z153,NP,21,FALSE)),"")))</f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AH1" sqref="AH1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 t="str">
        <f>IF(AG5="","",CONCATENATE(VLOOKUP(AG8,NP,5,FALSE),"  ",VLOOKUP(AG8,NP,6,FALSE)))</f>
        <v>MAGNIER  Laelle</v>
      </c>
      <c r="AA5" s="52"/>
      <c r="AB5" s="53"/>
      <c r="AC5" s="52"/>
      <c r="AD5" s="52"/>
      <c r="AE5" s="53"/>
      <c r="AF5" s="52"/>
      <c r="AG5" s="51">
        <f>IF(VLOOKUP(AG8,NP,4,FALSE)=0,"",VLOOKUP(AG8,NP,4,FALSE))</f>
        <v>11</v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  <v>1</v>
      </c>
      <c r="AR5" s="52" t="str">
        <f>IF(AQ5="","",CONCATENATE(VLOOKUP(AQ8,NP,5,FALSE),"  ",VLOOKUP(AQ8,NP,6,FALSE)))</f>
        <v>PRYSHCHEPA  Veronika</v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 t="str">
        <f>IF(AG5="","",CONCATENATE(VLOOKUP(AG8,NP,8,FALSE)," pts - ",VLOOKUP(AG8,NP,11,FALSE)))</f>
        <v>524 pts - AMO.MER TT.</v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  <v>4410080</v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  <v>4370002</v>
      </c>
      <c r="AR6" s="56" t="str">
        <f>IF(AQ5="","",CONCATENATE(VLOOKUP(AQ8,NP,8,FALSE)," pts - ",VLOOKUP(AQ8,NP,11,FALSE)))</f>
        <v>841 pts - 4S TOURS T.T.</v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 t="str">
        <f>IF(Y8="","",CONCATENATE(VLOOKUP(Y14,NP,5,FALSE),"  ",VLOOKUP(Y14,NP,6,FALSE)))</f>
        <v>MAGNIER  Laelle</v>
      </c>
      <c r="S8" s="52"/>
      <c r="T8" s="53"/>
      <c r="U8" s="52"/>
      <c r="V8" s="52"/>
      <c r="W8" s="53"/>
      <c r="X8" s="52"/>
      <c r="Y8" s="174">
        <f>IF(VLOOKUP(Y14,NP,4,FALSE)=0,"",VLOOKUP(Y14,NP,4,FALSE))</f>
        <v>11</v>
      </c>
      <c r="Z8" s="68" t="s">
        <v>26</v>
      </c>
      <c r="AA8" s="68"/>
      <c r="AB8" s="69">
        <f>IF(VLOOKUP(AG8,NP,32,FALSE)="","",IF(VLOOKUP(AG8,NP,32,FALSE)=0,"",VLOOKUP(AG8,NP,32,FALSE)))</f>
      </c>
      <c r="AC8" s="70">
        <f>IF(VLOOKUP(AG8,NP,33,FALSE)="","",IF(VLOOKUP(AG8,NP,34,FALSE)=2,"",VLOOKUP(AG8,NP,34,FALSE)))</f>
      </c>
      <c r="AD8" s="70"/>
      <c r="AE8" s="71" t="str">
        <f>IF(VLOOKUP(AG8,NP,33,FALSE)="","",IF(VLOOKUP(AG8,NP,33,FALSE)=0,"",VLOOKUP(AG8,NP,33,FALSE)))</f>
        <v> </v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</c>
      <c r="AU8" s="70">
        <f>IF(VLOOKUP(AQ8,NP,33,FALSE)="","",IF(VLOOKUP(AQ8,NP,34,FALSE)=2,"",VLOOKUP(AQ8,NP,34,FALSE)))</f>
      </c>
      <c r="AV8" s="70"/>
      <c r="AW8" s="71" t="str">
        <f>IF(VLOOKUP(AQ8,NP,33,FALSE)="","",IF(VLOOKUP(AQ8,NP,33,FALSE)=0,"",VLOOKUP(AQ8,NP,33,FALSE)))</f>
        <v> </v>
      </c>
      <c r="AX8" s="72"/>
      <c r="AY8" s="73">
        <f>IF(VLOOKUP(AY14,NP,4,FALSE)=0,"",VLOOKUP(AY14,NP,4,FALSE))</f>
        <v>1</v>
      </c>
      <c r="AZ8" s="52" t="str">
        <f>IF(AY8="","",CONCATENATE(VLOOKUP(AY14,NP,5,FALSE),"  ",VLOOKUP(AY14,NP,6,FALSE)))</f>
        <v>PRYSHCHEPA  Veronika</v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 t="str">
        <f>IF(Y8="","",CONCATENATE(VLOOKUP(Y14,NP,8,FALSE)," pts - ",VLOOKUP(Y14,NP,11,FALSE)))</f>
        <v>524 pts - AMO.MER TT.</v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  <v>12</v>
      </c>
      <c r="AJ9" s="52" t="str">
        <f>IF(AI9="","",CONCATENATE(VLOOKUP(AI11,NP,5,FALSE),"  ",VLOOKUP(AI11,NP,6,FALSE)))</f>
        <v>LARCHER-ORY  Louise</v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 t="str">
        <f>IF(AY8="","",CONCATENATE(VLOOKUP(AY14,NP,8,FALSE)," pts - ",VLOOKUP(AY14,NP,11,FALSE)))</f>
        <v>841 pts - 4S TOURS T.T.</v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 t="str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  <v>-8 / 7 / 5 / 5</v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  <v>4370002</v>
      </c>
      <c r="AJ10" s="56" t="str">
        <f>IF(AI9="","",CONCATENATE(VLOOKUP(AI11,NP,8,FALSE)," pts - ",VLOOKUP(AI11,NP,11,FALSE)))</f>
        <v>524 pts - 4S TOURS T.T.</v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 t="str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  <v>-10 / -9 / 6 / 4 / 5</v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 t="str">
        <f>IF(AG11="","",IF(VLOOKUP(AI11,NP,12,FALSE)=0,CONCATENATE(VLOOKUP(AI11,NP,5,FALSE),"  ",VLOOKUP(AI11,NP,6,FALSE)),IF(VLOOKUP(AI11,NP,22,FALSE)=0,CONCATENATE(VLOOKUP(AI11,NP,15,FALSE),"  ",VLOOKUP(AI11,NP,16,FALSE)),"")))</f>
        <v>LARCHER-ORY  Louise</v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  <v>12</v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</c>
      <c r="AM11" s="70">
        <f>IF(VLOOKUP(AI11,NP,33,FALSE)="","",IF(VLOOKUP(AI11,NP,34,FALSE)=2,"",VLOOKUP(AI11,NP,34,FALSE)))</f>
      </c>
      <c r="AN11" s="70"/>
      <c r="AO11" s="71" t="str">
        <f>IF(VLOOKUP(AI11,NP,33,FALSE)="","",IF(VLOOKUP(AI11,NP,33,FALSE)=0,"",VLOOKUP(AI11,NP,33,FALSE)))</f>
        <v> </v>
      </c>
      <c r="AP11" s="72"/>
      <c r="AQ11" s="73">
        <f>IF(VLOOKUP(AQ8,NP,14,FALSE)=0,"",VLOOKUP(AQ8,NP,14,FALSE))</f>
        <v>2</v>
      </c>
      <c r="AR11" s="52" t="str">
        <f>IF(AQ11="","",CONCATENATE(VLOOKUP(AQ8,NP,15,FALSE),"  ",VLOOKUP(AQ8,NP,16,FALSE)))</f>
        <v>CLAVIER  Violette</v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 t="str">
        <f>IF(AG11="","",IF(VLOOKUP(AI11,NP,12,FALSE)=0,CONCATENATE(VLOOKUP(AI11,NP,8,FALSE)," pts - ",VLOOKUP(AI11,NP,11,FALSE)),IF(VLOOKUP(AI11,NP,22,FALSE)=0,CONCATENATE(VLOOKUP(AI11,NP,18,FALSE)," pts - ",VLOOKUP(AI11,NP,21,FALSE)),"")))</f>
        <v>524 pts - 4S TOURS T.T.</v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 t="str">
        <f>IF(AQ11="","",CONCATENATE(VLOOKUP(AQ8,NP,18,FALSE)," pts - ",VLOOKUP(AQ8,NP,21,FALSE)))</f>
        <v>716 pts - SASTT</v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  <v>2</v>
      </c>
      <c r="AJ13" s="52" t="str">
        <f>IF(AI13="","",CONCATENATE(VLOOKUP(AI11,NP,15,FALSE),"  ",VLOOKUP(AI11,NP,16,FALSE)))</f>
        <v>CLAVIER  Violette</v>
      </c>
      <c r="AK13" s="2"/>
      <c r="AL13" s="22"/>
      <c r="AM13" s="2"/>
      <c r="AN13" s="2"/>
      <c r="AO13" s="22"/>
      <c r="AP13" s="80"/>
      <c r="AQ13" s="76"/>
      <c r="AR13" s="56" t="str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  <v>2 / 5 / 2</v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 t="str">
        <f>IF(Q14="","",CONCATENATE(VLOOKUP(Q24,NP,5,FALSE),"  ",VLOOKUP(Q24,NP,6,FALSE)))</f>
        <v>LARRIEU  Manon</v>
      </c>
      <c r="K14" s="52"/>
      <c r="L14" s="53"/>
      <c r="M14" s="52"/>
      <c r="N14" s="52"/>
      <c r="O14" s="53"/>
      <c r="P14" s="52"/>
      <c r="Q14" s="174">
        <f>IF(VLOOKUP(Q24,NP,4,FALSE)=0,"",VLOOKUP(Q24,NP,4,FALSE))</f>
        <v>9</v>
      </c>
      <c r="R14" s="68" t="s">
        <v>26</v>
      </c>
      <c r="S14" s="68"/>
      <c r="T14" s="69">
        <f>IF(VLOOKUP(Y14,NP,32,FALSE)="","",IF(VLOOKUP(Y14,NP,32,FALSE)=0,"",VLOOKUP(Y14,NP,32,FALSE)))</f>
      </c>
      <c r="U14" s="70">
        <f>IF(VLOOKUP(Y14,NP,33,FALSE)="","",IF(VLOOKUP(Y14,NP,34,FALSE)=2,"",VLOOKUP(Y14,NP,34,FALSE)))</f>
      </c>
      <c r="V14" s="70"/>
      <c r="W14" s="71" t="str">
        <f>IF(VLOOKUP(Y14,NP,33,FALSE)="","",IF(VLOOKUP(Y14,NP,33,FALSE)=0,"",VLOOKUP(Y14,NP,33,FALSE)))</f>
        <v> </v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  <v>4370269</v>
      </c>
      <c r="AJ14" s="56" t="str">
        <f>IF(AI13="","",CONCATENATE(VLOOKUP(AI11,NP,18,FALSE)," pts - ",VLOOKUP(AI11,NP,21,FALSE)))</f>
        <v>716 pts - SASTT</v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</c>
      <c r="BC14" s="70">
        <f>IF(VLOOKUP(AY14,NP,33,FALSE)="","",IF(VLOOKUP(AY14,NP,34,FALSE)=2,"",VLOOKUP(AY14,NP,34,FALSE)))</f>
      </c>
      <c r="BD14" s="70"/>
      <c r="BE14" s="71" t="str">
        <f>IF(VLOOKUP(AY14,NP,33,FALSE)="","",IF(VLOOKUP(AY14,NP,33,FALSE)=0,"",VLOOKUP(AY14,NP,33,FALSE)))</f>
        <v> </v>
      </c>
      <c r="BF14" s="72"/>
      <c r="BG14" s="73">
        <f>IF(VLOOKUP(BG26,NP,4,FALSE)=0,"",VLOOKUP(BG26,NP,4,FALSE))</f>
        <v>1</v>
      </c>
      <c r="BH14" s="52" t="str">
        <f>IF(BG14="","",CONCATENATE(VLOOKUP(BG26,NP,5,FALSE),"  ",VLOOKUP(BG26,NP,6,FALSE)))</f>
        <v>PRYSHCHEPA  Veronika</v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 t="str">
        <f>IF(Q14="","",CONCATENATE(VLOOKUP(Q24,NP,8,FALSE)," pts - ",VLOOKUP(Q24,NP,11,FALSE)))</f>
        <v>553 pts - P. COURVILLOIS</v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  <v>5</v>
      </c>
      <c r="AJ15" s="52" t="str">
        <f>IF(AI15="","",CONCATENATE(VLOOKUP(AI17,NP,5,FALSE),"  ",VLOOKUP(AI17,NP,6,FALSE)))</f>
        <v>RODRIGUES  Pauline</v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 t="str">
        <f>IF(BG14="","",CONCATENATE(VLOOKUP(BG26,NP,8,FALSE)," pts - ",VLOOKUP(BG26,NP,11,FALSE)))</f>
        <v>841 pts - 4S TOURS T.T.</v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 t="str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  <v>-10 / 2 / 5 / -9 / 3</v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  <v>4450295</v>
      </c>
      <c r="AJ16" s="56" t="str">
        <f>IF(AI15="","",CONCATENATE(VLOOKUP(AI17,NP,8,FALSE)," pts - ",VLOOKUP(AI17,NP,11,FALSE)))</f>
        <v>640 pts - ENT.BAULOISE TT</v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 t="str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  <v>-9 / 5 / 7 / -9 / 11</v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 t="str">
        <f>IF(AG17="","",IF(VLOOKUP(AI17,NP,12,FALSE)=0,CONCATENATE(VLOOKUP(AI17,NP,5,FALSE),"  ",VLOOKUP(AI17,NP,6,FALSE)),IF(VLOOKUP(AI17,NP,22,FALSE)=0,CONCATENATE(VLOOKUP(AI17,NP,15,FALSE),"  ",VLOOKUP(AI17,NP,16,FALSE)),"")))</f>
        <v>LARRIEU  Manon</v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  <v>9</v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</c>
      <c r="AM17" s="70">
        <f>IF(VLOOKUP(AI17,NP,33,FALSE)="","",IF(VLOOKUP(AI17,NP,34,FALSE)=2,"",VLOOKUP(AI17,NP,34,FALSE)))</f>
      </c>
      <c r="AN17" s="70"/>
      <c r="AO17" s="71" t="str">
        <f>IF(VLOOKUP(AI17,NP,33,FALSE)="","",IF(VLOOKUP(AI17,NP,33,FALSE)=0,"",VLOOKUP(AI17,NP,33,FALSE)))</f>
        <v> </v>
      </c>
      <c r="AP17" s="72"/>
      <c r="AQ17" s="73">
        <f>IF(VLOOKUP(AQ20,NP,4,FALSE)=0,"",VLOOKUP(AQ20,NP,4,FALSE))</f>
        <v>5</v>
      </c>
      <c r="AR17" s="52" t="str">
        <f>IF(AQ17="","",CONCATENATE(VLOOKUP(AQ20,NP,5,FALSE),"  ",VLOOKUP(AQ20,NP,6,FALSE)))</f>
        <v>RODRIGUES  Pauline</v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 t="str">
        <f>IF(AG17="","",IF(VLOOKUP(AI17,NP,12,FALSE)=0,CONCATENATE(VLOOKUP(AI17,NP,8,FALSE)," pts - ",VLOOKUP(AI17,NP,11,FALSE)),IF(VLOOKUP(AI17,NP,22,FALSE)=0,CONCATENATE(VLOOKUP(AI17,NP,18,FALSE)," pts - ",VLOOKUP(AI17,NP,21,FALSE)),"")))</f>
        <v>553 pts - P. COURVILLOIS</v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 t="str">
        <f>IF(AQ17="","",CONCATENATE(VLOOKUP(AQ20,NP,8,FALSE)," pts - ",VLOOKUP(AQ20,NP,11,FALSE)))</f>
        <v>640 pts - ENT.BAULOISE TT</v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  <v>9</v>
      </c>
      <c r="AJ19" s="52" t="str">
        <f>IF(AI19="","",CONCATENATE(VLOOKUP(AI17,NP,15,FALSE),"  ",VLOOKUP(AI17,NP,16,FALSE)))</f>
        <v>LARRIEU  Manon</v>
      </c>
      <c r="AK19" s="2"/>
      <c r="AL19" s="22"/>
      <c r="AM19" s="2"/>
      <c r="AN19" s="2"/>
      <c r="AO19" s="22"/>
      <c r="AP19" s="80"/>
      <c r="AQ19" s="76"/>
      <c r="AR19" s="56" t="str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  <v>7 / 7 / 2</v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 t="str">
        <f>IF(Y20="","",CONCATENATE(VLOOKUP(Y14,NP,15,FALSE),"  ",VLOOKUP(Y14,NP,16,FALSE)))</f>
        <v>LARRIEU  Manon</v>
      </c>
      <c r="S20" s="52"/>
      <c r="T20" s="53"/>
      <c r="U20" s="52"/>
      <c r="V20" s="52"/>
      <c r="W20" s="53"/>
      <c r="X20" s="52"/>
      <c r="Y20" s="174">
        <f>IF(VLOOKUP(Y14,NP,14,FALSE)=0,"",VLOOKUP(Y14,NP,14,FALSE))</f>
        <v>9</v>
      </c>
      <c r="Z20" s="68" t="s">
        <v>26</v>
      </c>
      <c r="AA20" s="68"/>
      <c r="AB20" s="69">
        <f>IF(VLOOKUP(AG20,NP,32,FALSE)="","",IF(VLOOKUP(AG20,NP,32,FALSE)=0,"",VLOOKUP(AG20,NP,32,FALSE)))</f>
      </c>
      <c r="AC20" s="70">
        <f>IF(VLOOKUP(AG20,NP,33,FALSE)="","",IF(VLOOKUP(AG20,NP,34,FALSE)=2,"",VLOOKUP(AG20,NP,34,FALSE)))</f>
      </c>
      <c r="AD20" s="70"/>
      <c r="AE20" s="71" t="str">
        <f>IF(VLOOKUP(AG20,NP,33,FALSE)="","",IF(VLOOKUP(AG20,NP,33,FALSE)=0,"",VLOOKUP(AG20,NP,33,FALSE)))</f>
        <v> </v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  <v>4280322</v>
      </c>
      <c r="AJ20" s="78" t="str">
        <f>IF(AI19="","",CONCATENATE(VLOOKUP(AI17,NP,18,FALSE)," pts - ",VLOOKUP(AI17,NP,21,FALSE)))</f>
        <v>553 pts - P. COURVILLOIS</v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</c>
      <c r="AU20" s="70">
        <f>IF(VLOOKUP(AQ20,NP,33,FALSE)="","",IF(VLOOKUP(AQ20,NP,34,FALSE)=2,"",VLOOKUP(AQ20,NP,34,FALSE)))</f>
      </c>
      <c r="AV20" s="70"/>
      <c r="AW20" s="71" t="str">
        <f>IF(VLOOKUP(AQ20,NP,33,FALSE)="","",IF(VLOOKUP(AQ20,NP,33,FALSE)=0,"",VLOOKUP(AQ20,NP,33,FALSE)))</f>
        <v> </v>
      </c>
      <c r="AX20" s="72"/>
      <c r="AY20" s="73">
        <f>IF(VLOOKUP(AY14,NP,14,FALSE)=0,"",VLOOKUP(AY14,NP,14,FALSE))</f>
        <v>5</v>
      </c>
      <c r="AZ20" s="52" t="str">
        <f>IF(AY20="","",CONCATENATE(VLOOKUP(AY14,NP,15,FALSE),"  ",VLOOKUP(AY14,NP,16,FALSE)))</f>
        <v>RODRIGUES  Pauline</v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 t="str">
        <f>IF(Y20="","",CONCATENATE(VLOOKUP(Y14,NP,18,FALSE)," pts - ",VLOOKUP(Y14,NP,21,FALSE)))</f>
        <v>553 pts - P. COURVILLOIS</v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 t="str">
        <f>IF(AY20="","",CONCATENATE(VLOOKUP(AY14,NP,18,FALSE)," pts - ",VLOOKUP(AY14,NP,21,FALSE)))</f>
        <v>640 pts - ENT.BAULOISE TT</v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 t="str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  <v>8 / 1 / -9 / 4</v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>
        <f>IF(AG23="","",CONCATENATE(VLOOKUP(AG20,NP,15,FALSE),"  ",VLOOKUP(AG20,NP,16,FALSE)))</f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  <v>8</v>
      </c>
      <c r="AR23" s="52" t="str">
        <f>IF(AQ23="","",CONCATENATE(VLOOKUP(AQ20,NP,15,FALSE),"  ",VLOOKUP(AQ20,NP,16,FALSE)))</f>
        <v>CUVELIER  Eva</v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 t="str">
        <f>IF(I24="","",IF(VLOOKUP(Q24,NP,12,FALSE)=1,CONCATENATE(VLOOKUP(Q24,NP,5,FALSE),"  ",VLOOKUP(Q24,NP,6,FALSE)),IF(VLOOKUP(Q24,NP,22,FALSE)=1,CONCATENATE(VLOOKUP(Q24,NP,15,FALSE),"  ",VLOOKUP(Q24,NP,16,FALSE)),"")))</f>
        <v>LARRIEU  Manon</v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  <v>9</v>
      </c>
      <c r="J24" s="68" t="s">
        <v>26</v>
      </c>
      <c r="K24" s="68"/>
      <c r="L24" s="69">
        <f>IF(VLOOKUP(Q24,NP,32,FALSE)="","",IF(VLOOKUP(Q24,NP,32,FALSE)=0,"",VLOOKUP(Q24,NP,32,FALSE)))</f>
      </c>
      <c r="M24" s="70">
        <f>IF(VLOOKUP(Q24,NP,33,FALSE)="","",IF(VLOOKUP(Q24,NP,34,FALSE)=2,"",VLOOKUP(Q24,NP,34,FALSE)))</f>
      </c>
      <c r="N24" s="70"/>
      <c r="O24" s="71" t="str">
        <f>IF(VLOOKUP(Q24,NP,33,FALSE)="","",IF(VLOOKUP(Q24,NP,33,FALSE)=0,"",VLOOKUP(Q24,NP,33,FALSE)))</f>
        <v> </v>
      </c>
      <c r="P24" s="72"/>
      <c r="Q24" s="82">
        <v>23</v>
      </c>
      <c r="Z24" s="78">
        <f>IF(AG23="","",CONCATENATE(VLOOKUP(AG20,NP,18,FALSE)," pts - ",VLOOKUP(AG20,NP,21,FALSE)))</f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  <v>4450571</v>
      </c>
      <c r="AR24" s="56" t="str">
        <f>IF(AQ23="","",CONCATENATE(VLOOKUP(AQ20,NP,18,FALSE)," pts - ",VLOOKUP(AQ20,NP,21,FALSE)))</f>
        <v>554 pts - INGRE TT</v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 t="str">
        <f>IF(I24="","",IF(VLOOKUP(Q24,NP,12,FALSE)=1,CONCATENATE(VLOOKUP(Q24,NP,8,FALSE)," pts - ",VLOOKUP(Q24,NP,11,FALSE)),IF(VLOOKUP(Q24,NP,22,FALSE)=1,CONCATENATE(VLOOKUP(Q24,NP,18,FALSE)," pts - ",VLOOKUP(Q24,NP,21,FALSE)),"")))</f>
        <v>553 pts - P. COURVILLOIS</v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 t="str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  <v>4 / 1 / 0</v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</c>
      <c r="BK26" s="70">
        <f>IF(VLOOKUP(BG26,NP,33,FALSE)="","",IF(VLOOKUP(BG26,NP,34,FALSE)=2,"",VLOOKUP(BG26,NP,34,FALSE)))</f>
      </c>
      <c r="BL26" s="70"/>
      <c r="BM26" s="71" t="str">
        <f>IF(VLOOKUP(BG26,NP,33,FALSE)="","",IF(VLOOKUP(BG26,NP,33,FALSE)=0,"",VLOOKUP(BG26,NP,33,FALSE)))</f>
        <v> </v>
      </c>
      <c r="BN26" s="72"/>
      <c r="BO26" s="73">
        <f>IF(VLOOKUP(BG26,NP,12,FALSE)=1,VLOOKUP(BG26,NP,4,FALSE),IF(VLOOKUP(BG26,NP,22,FALSE)=1,VLOOKUP(BG26,NP,14,FALSE),""))</f>
        <v>1</v>
      </c>
      <c r="BP26" s="52" t="str">
        <f>IF(BO26="","",IF(VLOOKUP(BG26,NP,12,FALSE)=1,CONCATENATE(VLOOKUP(BG26,NP,5,FALSE),"  ",VLOOKUP(BG26,NP,6,FALSE)),IF(VLOOKUP(BG26,NP,22,FALSE)=1,CONCATENATE(VLOOKUP(BG26,NP,15,FALSE),"  ",VLOOKUP(BG26,NP,16,FALSE)),"")))</f>
        <v>PRYSHCHEPA  Veronika</v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 t="str">
        <f>IF(BO26="","",IF(VLOOKUP(BG26,NP,12,FALSE)=1,CONCATENATE(VLOOKUP(BG26,NP,8,FALSE)," pts - ",VLOOKUP(BG26,NP,11,FALSE)),IF(VLOOKUP(BG26,NP,22,FALSE)=1,CONCATENATE(VLOOKUP(BG26,NP,18,FALSE)," pts - ",VLOOKUP(BG26,NP,21,FALSE)),"")))</f>
        <v>841 pts - 4S TOURS T.T.</v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 t="str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  <v>6 / -8 / -10 / 3 / 7</v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 t="str">
        <f>IF(AG29="","",CONCATENATE(VLOOKUP(AG32,NP,5,FALSE),"  ",VLOOKUP(AG32,NP,6,FALSE)))</f>
        <v>COSTA  Sandy</v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  <v>15</v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  <v>3</v>
      </c>
      <c r="AR29" s="52" t="str">
        <f>IF(AQ29="","",CONCATENATE(VLOOKUP(AQ32,NP,5,FALSE),"  ",VLOOKUP(AQ32,NP,6,FALSE)))</f>
        <v>ROCHARD  Louna</v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 t="str">
        <f>IF(AG29="","",CONCATENATE(VLOOKUP(AG32,NP,8,FALSE)," pts - ",VLOOKUP(AG32,NP,11,FALSE)))</f>
        <v>500 pts - T.T. GERMINOIS</v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  <v>4180682</v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  <v>4370566</v>
      </c>
      <c r="AR30" s="56" t="str">
        <f>IF(AQ29="","",CONCATENATE(VLOOKUP(AQ32,NP,8,FALSE)," pts - ",VLOOKUP(AQ32,NP,11,FALSE)))</f>
        <v>673 pts - JOUE LES TOURS</v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 t="str">
        <f>IF(Y32="","",CONCATENATE(VLOOKUP(Y38,NP,5,FALSE),"  ",VLOOKUP(Y38,NP,6,FALSE)))</f>
        <v>COSTA  Sandy</v>
      </c>
      <c r="S32" s="52"/>
      <c r="T32" s="53"/>
      <c r="U32" s="52"/>
      <c r="V32" s="52"/>
      <c r="W32" s="53"/>
      <c r="X32" s="52"/>
      <c r="Y32" s="174">
        <f>IF(VLOOKUP(Y38,NP,4,FALSE)=0,"",VLOOKUP(Y38,NP,4,FALSE))</f>
        <v>15</v>
      </c>
      <c r="Z32" s="68" t="s">
        <v>26</v>
      </c>
      <c r="AA32" s="68"/>
      <c r="AB32" s="69">
        <f>IF(VLOOKUP(AG32,NP,32,FALSE)="","",IF(VLOOKUP(AG32,NP,32,FALSE)=0,"",VLOOKUP(AG32,NP,32,FALSE)))</f>
      </c>
      <c r="AC32" s="70">
        <f>IF(VLOOKUP(AG32,NP,33,FALSE)="","",IF(VLOOKUP(AG32,NP,34,FALSE)=2,"",VLOOKUP(AG32,NP,34,FALSE)))</f>
      </c>
      <c r="AD32" s="70"/>
      <c r="AE32" s="71" t="str">
        <f>IF(VLOOKUP(AG32,NP,33,FALSE)="","",IF(VLOOKUP(AG32,NP,33,FALSE)=0,"",VLOOKUP(AG32,NP,33,FALSE)))</f>
        <v> </v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</c>
      <c r="AU32" s="70">
        <f>IF(VLOOKUP(AQ32,NP,33,FALSE)="","",IF(VLOOKUP(AQ32,NP,34,FALSE)=2,"",VLOOKUP(AQ32,NP,34,FALSE)))</f>
      </c>
      <c r="AV32" s="70"/>
      <c r="AW32" s="71" t="str">
        <f>IF(VLOOKUP(AQ32,NP,33,FALSE)="","",IF(VLOOKUP(AQ32,NP,33,FALSE)=0,"",VLOOKUP(AQ32,NP,33,FALSE)))</f>
        <v> </v>
      </c>
      <c r="AX32" s="72"/>
      <c r="AY32" s="73">
        <f>IF(VLOOKUP(AY38,NP,4,FALSE)=0,"",VLOOKUP(AY38,NP,4,FALSE))</f>
        <v>3</v>
      </c>
      <c r="AZ32" s="52" t="str">
        <f>IF(AY32="","",CONCATENATE(VLOOKUP(AY38,NP,5,FALSE),"  ",VLOOKUP(AY38,NP,6,FALSE)))</f>
        <v>ROCHARD  Louna</v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 t="str">
        <f>IF(Y32="","",CONCATENATE(VLOOKUP(Y38,NP,8,FALSE)," pts - ",VLOOKUP(Y38,NP,11,FALSE)))</f>
        <v>500 pts - T.T. GERMINOIS</v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</c>
      <c r="AJ33" s="52">
        <f>IF(AI33="","",CONCATENATE(VLOOKUP(AI35,NP,5,FALSE),"  ",VLOOKUP(AI35,NP,6,FALSE)))</f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 t="str">
        <f>IF(AY32="","",CONCATENATE(VLOOKUP(AY38,NP,8,FALSE)," pts - ",VLOOKUP(AY38,NP,11,FALSE)))</f>
        <v>673 pts - JOUE LES TOURS</v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</c>
      <c r="AJ34" s="56">
        <f>IF(AI33="","",CONCATENATE(VLOOKUP(AI35,NP,8,FALSE)," pts - ",VLOOKUP(AI35,NP,11,FALSE)))</f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 t="str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  <v>-7 / -12 / 5 / 7 / 9</v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 t="str">
        <f>IF(AG35="","",IF(VLOOKUP(AI35,NP,12,FALSE)=0,CONCATENATE(VLOOKUP(AI35,NP,5,FALSE),"  ",VLOOKUP(AI35,NP,6,FALSE)),IF(VLOOKUP(AI35,NP,22,FALSE)=0,CONCATENATE(VLOOKUP(AI35,NP,15,FALSE),"  ",VLOOKUP(AI35,NP,16,FALSE)),"")))</f>
        <v>Absent  </v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  <v>0</v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</c>
      <c r="AM35" s="70">
        <f>IF(VLOOKUP(AI35,NP,33,FALSE)="","",IF(VLOOKUP(AI35,NP,34,FALSE)=2,"",VLOOKUP(AI35,NP,34,FALSE)))</f>
      </c>
      <c r="AN35" s="70"/>
      <c r="AO35" s="71" t="str">
        <f>IF(VLOOKUP(AI35,NP,33,FALSE)="","",IF(VLOOKUP(AI35,NP,33,FALSE)=0,"",VLOOKUP(AI35,NP,33,FALSE)))</f>
        <v> </v>
      </c>
      <c r="AP35" s="72"/>
      <c r="AQ35" s="73">
        <f>IF(VLOOKUP(AQ32,NP,14,FALSE)=0,"",VLOOKUP(AQ32,NP,14,FALSE))</f>
        <v>4</v>
      </c>
      <c r="AR35" s="52" t="str">
        <f>IF(AQ35="","",CONCATENATE(VLOOKUP(AQ32,NP,15,FALSE),"  ",VLOOKUP(AQ32,NP,16,FALSE)))</f>
        <v>SAUSSEREAU  Rose</v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 t="str">
        <f>IF(AG35="","",IF(VLOOKUP(AI35,NP,12,FALSE)=0,CONCATENATE(VLOOKUP(AI35,NP,8,FALSE)," pts - ",VLOOKUP(AI35,NP,11,FALSE)),IF(VLOOKUP(AI35,NP,22,FALSE)=0,CONCATENATE(VLOOKUP(AI35,NP,18,FALSE)," pts - ",VLOOKUP(AI35,NP,21,FALSE)),"")))</f>
        <v>0 pts - Inc</v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 t="str">
        <f>IF(AQ35="","",CONCATENATE(VLOOKUP(AQ32,NP,18,FALSE)," pts - ",VLOOKUP(AQ32,NP,21,FALSE)))</f>
        <v>645 pts - AZE TT41</v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  <v>4</v>
      </c>
      <c r="AJ37" s="52" t="str">
        <f>IF(AI37="","",CONCATENATE(VLOOKUP(AI35,NP,15,FALSE),"  ",VLOOKUP(AI35,NP,16,FALSE)))</f>
        <v>SAUSSEREAU  Rose</v>
      </c>
      <c r="AK37" s="2"/>
      <c r="AL37" s="22"/>
      <c r="AM37" s="2"/>
      <c r="AN37" s="2"/>
      <c r="AO37" s="22"/>
      <c r="AP37" s="80"/>
      <c r="AQ37" s="76"/>
      <c r="AR37" s="56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 t="str">
        <f>IF(Q38="","",CONCATENATE(VLOOKUP(Q24,NP,15,FALSE),"  ",VLOOKUP(Q24,NP,16,FALSE)))</f>
        <v>CAPPELLIEZ  Emma</v>
      </c>
      <c r="K38" s="52"/>
      <c r="L38" s="53"/>
      <c r="M38" s="52"/>
      <c r="N38" s="52"/>
      <c r="O38" s="53"/>
      <c r="P38" s="52"/>
      <c r="Q38" s="174">
        <f>IF(VLOOKUP(Q24,NP,14,FALSE)=0,"",VLOOKUP(Q24,NP,14,FALSE))</f>
        <v>14</v>
      </c>
      <c r="R38" s="68" t="s">
        <v>26</v>
      </c>
      <c r="S38" s="68"/>
      <c r="T38" s="69">
        <f>IF(VLOOKUP(Y38,NP,32,FALSE)="","",IF(VLOOKUP(Y38,NP,32,FALSE)=0,"",VLOOKUP(Y38,NP,32,FALSE)))</f>
      </c>
      <c r="U38" s="70">
        <f>IF(VLOOKUP(Y38,NP,33,FALSE)="","",IF(VLOOKUP(Y38,NP,34,FALSE)=2,"",VLOOKUP(Y38,NP,34,FALSE)))</f>
      </c>
      <c r="V38" s="70"/>
      <c r="W38" s="71" t="str">
        <f>IF(VLOOKUP(Y38,NP,33,FALSE)="","",IF(VLOOKUP(Y38,NP,33,FALSE)=0,"",VLOOKUP(Y38,NP,33,FALSE)))</f>
        <v> </v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  <v>4410696</v>
      </c>
      <c r="AJ38" s="56" t="str">
        <f>IF(AI37="","",CONCATENATE(VLOOKUP(AI35,NP,18,FALSE)," pts - ",VLOOKUP(AI35,NP,21,FALSE)))</f>
        <v>645 pts - AZE TT41</v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</c>
      <c r="BC38" s="70">
        <f>IF(VLOOKUP(AY38,NP,33,FALSE)="","",IF(VLOOKUP(AY38,NP,34,FALSE)=2,"",VLOOKUP(AY38,NP,34,FALSE)))</f>
      </c>
      <c r="BD38" s="70"/>
      <c r="BE38" s="71" t="str">
        <f>IF(VLOOKUP(AY38,NP,33,FALSE)="","",IF(VLOOKUP(AY38,NP,33,FALSE)=0,"",VLOOKUP(AY38,NP,33,FALSE)))</f>
        <v> </v>
      </c>
      <c r="BF38" s="72"/>
      <c r="BG38" s="73">
        <f>IF(VLOOKUP(BG26,NP,14,FALSE)=0,"",VLOOKUP(BG26,NP,14,FALSE))</f>
        <v>3</v>
      </c>
      <c r="BH38" s="52" t="str">
        <f>IF(BG38="","",CONCATENATE(VLOOKUP(BG26,NP,15,FALSE),"  ",VLOOKUP(BG26,NP,16,FALSE)))</f>
        <v>ROCHARD  Louna</v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 t="str">
        <f>IF(Q38="","",CONCATENATE(VLOOKUP(Q24,NP,18,FALSE)," pts - ",VLOOKUP(Q24,NP,21,FALSE)))</f>
        <v>500 pts - AMO.MER TT.</v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  <v>10</v>
      </c>
      <c r="AJ39" s="52" t="str">
        <f>IF(AI39="","",CONCATENATE(VLOOKUP(AI41,NP,5,FALSE),"  ",VLOOKUP(AI41,NP,6,FALSE)))</f>
        <v>NEILZ  Manon</v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 t="str">
        <f>IF(BG38="","",CONCATENATE(VLOOKUP(BG26,NP,18,FALSE)," pts - ",VLOOKUP(BG26,NP,21,FALSE)))</f>
        <v>673 pts - JOUE LES TOURS</v>
      </c>
      <c r="BI39" s="78"/>
      <c r="BJ39" s="79"/>
      <c r="BK39" s="78"/>
      <c r="BL39" s="78"/>
      <c r="BM39" s="79"/>
      <c r="BN39" s="78"/>
    </row>
    <row r="40" spans="10:66" ht="12" customHeight="1">
      <c r="J40" s="56" t="str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  <v>5 / 6 / 9</v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  <v>4410696</v>
      </c>
      <c r="AJ40" s="56" t="str">
        <f>IF(AI39="","",CONCATENATE(VLOOKUP(AI41,NP,8,FALSE)," pts - ",VLOOKUP(AI41,NP,11,FALSE)))</f>
        <v>534 pts - AZE TT41</v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 t="str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  <v>-6 / 5 / 12 / -11 / 10</v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 t="str">
        <f>IF(I41="","",IF(VLOOKUP(Q24,NP,12,FALSE)=0,CONCATENATE(VLOOKUP(Q24,NP,5,FALSE),"  ",VLOOKUP(Q24,NP,6,FALSE)),IF(VLOOKUP(Q24,NP,22,FALSE)=0,CONCATENATE(VLOOKUP(Q24,NP,15,FALSE),"  ",VLOOKUP(Q24,NP,16,FALSE)),"")))</f>
        <v>CAPPELLIEZ  Emma</v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  <v>14</v>
      </c>
      <c r="J41" s="132"/>
      <c r="K41" s="132"/>
      <c r="L41" s="133"/>
      <c r="M41" s="132"/>
      <c r="N41" s="132"/>
      <c r="O41" s="133"/>
      <c r="P41" s="179"/>
      <c r="Q41" s="172"/>
      <c r="Z41" s="52" t="str">
        <f>IF(AG41="","",IF(VLOOKUP(AI41,NP,12,FALSE)=0,CONCATENATE(VLOOKUP(AI41,NP,5,FALSE),"  ",VLOOKUP(AI41,NP,6,FALSE)),IF(VLOOKUP(AI41,NP,22,FALSE)=0,CONCATENATE(VLOOKUP(AI41,NP,15,FALSE),"  ",VLOOKUP(AI41,NP,16,FALSE)),"")))</f>
        <v>NEILZ  Manon</v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  <v>10</v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</c>
      <c r="AM41" s="70">
        <f>IF(VLOOKUP(AI41,NP,33,FALSE)="","",IF(VLOOKUP(AI41,NP,34,FALSE)=2,"",VLOOKUP(AI41,NP,34,FALSE)))</f>
      </c>
      <c r="AN41" s="70"/>
      <c r="AO41" s="71" t="str">
        <f>IF(VLOOKUP(AI41,NP,33,FALSE)="","",IF(VLOOKUP(AI41,NP,33,FALSE)=0,"",VLOOKUP(AI41,NP,33,FALSE)))</f>
        <v> </v>
      </c>
      <c r="AP41" s="72"/>
      <c r="AQ41" s="73">
        <f>IF(VLOOKUP(AQ44,NP,4,FALSE)=0,"",VLOOKUP(AQ44,NP,4,FALSE))</f>
        <v>13</v>
      </c>
      <c r="AR41" s="52" t="str">
        <f>IF(AQ41="","",CONCATENATE(VLOOKUP(AQ44,NP,5,FALSE),"  ",VLOOKUP(AQ44,NP,6,FALSE)))</f>
        <v>PAGERIE  Clara</v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  <v>3</v>
      </c>
      <c r="BP41" s="52" t="str">
        <f>IF(BO41="","",IF(VLOOKUP(BG26,NP,12,FALSE)=0,CONCATENATE(VLOOKUP(BG26,NP,5,FALSE),"  ",VLOOKUP(BG26,NP,6,FALSE)),IF(VLOOKUP(BG26,NP,22,FALSE)=0,CONCATENATE(VLOOKUP(BG26,NP,15,FALSE),"  ",VLOOKUP(BG26,NP,16,FALSE)),"")))</f>
        <v>ROCHARD  Louna</v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 t="str">
        <f>IF(I41="","",IF(VLOOKUP(Q24,NP,12,FALSE)=0,CONCATENATE(VLOOKUP(Q24,NP,8,FALSE)," pts - ",VLOOKUP(Q24,NP,11,FALSE)),IF(VLOOKUP(Q24,NP,22,FALSE)=0,CONCATENATE(VLOOKUP(Q24,NP,18,FALSE)," pts - ",VLOOKUP(Q24,NP,21,FALSE)),"")))</f>
        <v>500 pts - AMO.MER TT.</v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 t="str">
        <f>IF(AG41="","",IF(VLOOKUP(AI41,NP,12,FALSE)=0,CONCATENATE(VLOOKUP(AI41,NP,8,FALSE)," pts - ",VLOOKUP(AI41,NP,11,FALSE)),IF(VLOOKUP(AI41,NP,22,FALSE)=0,CONCATENATE(VLOOKUP(AI41,NP,18,FALSE)," pts - ",VLOOKUP(AI41,NP,21,FALSE)),"")))</f>
        <v>534 pts - AZE TT41</v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 t="str">
        <f>IF(AQ41="","",CONCATENATE(VLOOKUP(AQ44,NP,8,FALSE)," pts - ",VLOOKUP(AQ44,NP,11,FALSE)))</f>
        <v>516 pts - TTMA</v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 t="str">
        <f>IF(BO41="","",IF(VLOOKUP(BG26,NP,12,FALSE)=0,CONCATENATE(VLOOKUP(BG26,NP,8,FALSE)," pts - ",VLOOKUP(BG26,NP,11,FALSE)),IF(VLOOKUP(BG26,NP,22,FALSE)=0,CONCATENATE(VLOOKUP(BG26,NP,18,FALSE)," pts - ",VLOOKUP(BG26,NP,21,FALSE)),"")))</f>
        <v>673 pts - JOUE LES TOURS</v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  <v>13</v>
      </c>
      <c r="AJ43" s="52" t="str">
        <f>IF(AI43="","",CONCATENATE(VLOOKUP(AI41,NP,15,FALSE),"  ",VLOOKUP(AI41,NP,16,FALSE)))</f>
        <v>PAGERIE  Clara</v>
      </c>
      <c r="AK43" s="2"/>
      <c r="AL43" s="22"/>
      <c r="AM43" s="2"/>
      <c r="AN43" s="2"/>
      <c r="AO43" s="22"/>
      <c r="AP43" s="80"/>
      <c r="AQ43" s="76"/>
      <c r="AR43" s="56" t="str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  <v>8 / 8 / -8 / 11</v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 t="str">
        <f>IF(Y44="","",CONCATENATE(VLOOKUP(Y38,NP,15,FALSE),"  ",VLOOKUP(Y38,NP,16,FALSE)))</f>
        <v>CAPPELLIEZ  Emma</v>
      </c>
      <c r="S44" s="52"/>
      <c r="T44" s="53"/>
      <c r="U44" s="52"/>
      <c r="V44" s="52"/>
      <c r="W44" s="53"/>
      <c r="X44" s="52"/>
      <c r="Y44" s="174">
        <f>IF(VLOOKUP(Y38,NP,14,FALSE)=0,"",VLOOKUP(Y38,NP,14,FALSE))</f>
        <v>14</v>
      </c>
      <c r="Z44" s="68" t="s">
        <v>26</v>
      </c>
      <c r="AA44" s="68"/>
      <c r="AB44" s="69">
        <f>IF(VLOOKUP(AG44,NP,32,FALSE)="","",IF(VLOOKUP(AG44,NP,32,FALSE)=0,"",VLOOKUP(AG44,NP,32,FALSE)))</f>
      </c>
      <c r="AC44" s="70">
        <f>IF(VLOOKUP(AG44,NP,33,FALSE)="","",IF(VLOOKUP(AG44,NP,34,FALSE)=2,"",VLOOKUP(AG44,NP,34,FALSE)))</f>
      </c>
      <c r="AD44" s="70"/>
      <c r="AE44" s="71" t="str">
        <f>IF(VLOOKUP(AG44,NP,33,FALSE)="","",IF(VLOOKUP(AG44,NP,33,FALSE)=0,"",VLOOKUP(AG44,NP,33,FALSE)))</f>
        <v> </v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  <v>4370349</v>
      </c>
      <c r="AJ44" s="78" t="str">
        <f>IF(AI43="","",CONCATENATE(VLOOKUP(AI41,NP,18,FALSE)," pts - ",VLOOKUP(AI41,NP,21,FALSE)))</f>
        <v>516 pts - TTMA</v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</c>
      <c r="AU44" s="70">
        <f>IF(VLOOKUP(AQ44,NP,33,FALSE)="","",IF(VLOOKUP(AQ44,NP,34,FALSE)=2,"",VLOOKUP(AQ44,NP,34,FALSE)))</f>
      </c>
      <c r="AV44" s="70"/>
      <c r="AW44" s="71" t="str">
        <f>IF(VLOOKUP(AQ44,NP,33,FALSE)="","",IF(VLOOKUP(AQ44,NP,33,FALSE)=0,"",VLOOKUP(AQ44,NP,33,FALSE)))</f>
        <v> </v>
      </c>
      <c r="AX44" s="72"/>
      <c r="AY44" s="73">
        <f>IF(VLOOKUP(AY38,NP,14,FALSE)=0,"",VLOOKUP(AY38,NP,14,FALSE))</f>
        <v>6</v>
      </c>
      <c r="AZ44" s="52" t="str">
        <f>IF(AY44="","",CONCATENATE(VLOOKUP(AY38,NP,15,FALSE),"  ",VLOOKUP(AY38,NP,16,FALSE)))</f>
        <v>LANDAS  Andrea</v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 t="str">
        <f>IF(Y44="","",CONCATENATE(VLOOKUP(Y38,NP,18,FALSE)," pts - ",VLOOKUP(Y38,NP,21,FALSE)))</f>
        <v>500 pts - AMO.MER TT.</v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 t="str">
        <f>IF(AY44="","",CONCATENATE(VLOOKUP(AY38,NP,18,FALSE)," pts - ",VLOOKUP(AY38,NP,21,FALSE)))</f>
        <v>604 pts - 4S TOURS T.T.</v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 t="str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  <v>9 / -8 / 5 / 1</v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 t="str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  <v>3 / 5 / 6</v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 t="str">
        <f>IF(AG47="","",CONCATENATE(VLOOKUP(AG44,NP,15,FALSE),"  ",VLOOKUP(AG44,NP,16,FALSE)))</f>
        <v>CAPPELLIEZ  Emma</v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  <v>14</v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  <v>6</v>
      </c>
      <c r="AR47" s="52" t="str">
        <f>IF(AQ47="","",CONCATENATE(VLOOKUP(AQ44,NP,15,FALSE),"  ",VLOOKUP(AQ44,NP,16,FALSE)))</f>
        <v>LANDAS  Andrea</v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 t="str">
        <f>IF(AG47="","",CONCATENATE(VLOOKUP(AG44,NP,18,FALSE)," pts - ",VLOOKUP(AG44,NP,21,FALSE)))</f>
        <v>500 pts - AMO.MER TT.</v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  <v>4410080</v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  <v>4370002</v>
      </c>
      <c r="AR48" s="56" t="str">
        <f>IF(AQ47="","",CONCATENATE(VLOOKUP(AQ44,NP,18,FALSE)," pts - ",VLOOKUP(AQ44,NP,21,FALSE)))</f>
        <v>604 pts - 4S TOURS T.T.</v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 t="str">
        <f>IF(Q51="","",IF(VLOOKUP(Y14,NP,12,FALSE)=0,CONCATENATE(VLOOKUP(Y14,NP,5,FALSE),"  ",VLOOKUP(Y14,NP,6,FALSE)),IF(VLOOKUP(Y14,NP,22,FALSE)=0,CONCATENATE(VLOOKUP(Y14,NP,15,FALSE),"  ",VLOOKUP(Y14,NP,16,FALSE)),"")))</f>
        <v>MAGNIER  Laelle</v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  <v>11</v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  <v>5</v>
      </c>
      <c r="BH51" s="52" t="str">
        <f>IF(BG51="","",IF(VLOOKUP(AY14,NP,12,FALSE)=0,CONCATENATE(VLOOKUP(AY14,NP,5,FALSE),"  ",VLOOKUP(AY14,NP,6,FALSE)),IF(VLOOKUP(AY14,NP,22,FALSE)=0,CONCATENATE(VLOOKUP(AY14,NP,15,FALSE),"  ",VLOOKUP(AY14,NP,16,FALSE)),"")))</f>
        <v>RODRIGUES  Pauline</v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 t="str">
        <f>IF(Q51="","",IF(VLOOKUP(Y14,NP,12,FALSE)=0,CONCATENATE(VLOOKUP(Y14,NP,8,FALSE)," pts - ",VLOOKUP(Y14,NP,11,FALSE)),IF(VLOOKUP(Y14,NP,22,FALSE)=0,CONCATENATE(VLOOKUP(Y14,NP,18,FALSE)," pts - ",VLOOKUP(Y14,NP,21,FALSE)),"")))</f>
        <v>524 pts - AMO.MER TT.</v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 t="str">
        <f>IF(BG51="","",IF(VLOOKUP(AY14,NP,12,FALSE)=0,CONCATENATE(VLOOKUP(AY14,NP,8,FALSE)," pts - ",VLOOKUP(AY14,NP,11,FALSE)),IF(VLOOKUP(AY14,NP,22,FALSE)=0,CONCATENATE(VLOOKUP(AY14,NP,18,FALSE)," pts - ",VLOOKUP(AY14,NP,21,FALSE)),"")))</f>
        <v>640 pts - ENT.BAULOISE TT</v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 t="str">
        <f>IF(I53="","",IF(VLOOKUP(Q53,NP,12,FALSE)=1,CONCATENATE(VLOOKUP(Q53,NP,5,FALSE),"  ",VLOOKUP(Q53,NP,6,FALSE)),IF(VLOOKUP(Q53,NP,22,FALSE)=1,CONCATENATE(VLOOKUP(Q53,NP,15,FALSE),"  ",VLOOKUP(Q53,NP,16,FALSE)),"")))</f>
        <v>MAGNIER  Laelle</v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  <v>11</v>
      </c>
      <c r="J53" s="68" t="s">
        <v>26</v>
      </c>
      <c r="K53" s="68"/>
      <c r="L53" s="69">
        <f>IF(VLOOKUP(Q53,NP,32,FALSE)="","",IF(VLOOKUP(Q53,NP,32,FALSE)=0,"",VLOOKUP(Q53,NP,32,FALSE)))</f>
      </c>
      <c r="M53" s="70">
        <f>IF(VLOOKUP(Q53,NP,33,FALSE)="","",IF(VLOOKUP(Q53,NP,34,FALSE)=2,"",VLOOKUP(Q53,NP,34,FALSE)))</f>
      </c>
      <c r="N53" s="70"/>
      <c r="O53" s="71" t="str">
        <f>IF(VLOOKUP(Q53,NP,33,FALSE)="","",IF(VLOOKUP(Q53,NP,33,FALSE)=0,"",VLOOKUP(Q53,NP,33,FALSE)))</f>
        <v> </v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</c>
      <c r="BK53" s="70">
        <f>IF(VLOOKUP(BG53,NP,33,FALSE)="","",IF(VLOOKUP(BG53,NP,34,FALSE)=2,"",VLOOKUP(BG53,NP,34,FALSE)))</f>
      </c>
      <c r="BL53" s="70"/>
      <c r="BM53" s="71" t="str">
        <f>IF(VLOOKUP(BG53,NP,33,FALSE)="","",IF(VLOOKUP(BG53,NP,33,FALSE)=0,"",VLOOKUP(BG53,NP,33,FALSE)))</f>
        <v> </v>
      </c>
      <c r="BN53" s="72"/>
      <c r="BO53" s="73">
        <f>IF(VLOOKUP(BG53,NP,12,FALSE)=1,VLOOKUP(BG53,NP,4,FALSE),IF(VLOOKUP(BG53,NP,22,FALSE)=1,VLOOKUP(BG53,NP,14,FALSE),""))</f>
        <v>5</v>
      </c>
      <c r="BP53" s="52" t="str">
        <f>IF(BO53="","",IF(VLOOKUP(BG53,NP,12,FALSE)=1,CONCATENATE(VLOOKUP(BG53,NP,5,FALSE),"  ",VLOOKUP(BG53,NP,6,FALSE)),IF(VLOOKUP(BG53,NP,22,FALSE)=1,CONCATENATE(VLOOKUP(BG53,NP,15,FALSE),"  ",VLOOKUP(BG53,NP,16,FALSE)),"")))</f>
        <v>RODRIGUES  Pauline</v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 t="str">
        <f>IF(I53="","",IF(VLOOKUP(Q53,NP,12,FALSE)=1,CONCATENATE(VLOOKUP(Q53,NP,8,FALSE)," pts - ",VLOOKUP(Q53,NP,11,FALSE)),IF(VLOOKUP(Q53,NP,22,FALSE)=1,CONCATENATE(VLOOKUP(Q53,NP,18,FALSE)," pts - ",VLOOKUP(Q53,NP,21,FALSE)),"")))</f>
        <v>524 pts - AMO.MER TT.</v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 t="str">
        <f>IF(BO53="","",IF(VLOOKUP(BG53,NP,12,FALSE)=1,CONCATENATE(VLOOKUP(BG53,NP,8,FALSE)," pts - ",VLOOKUP(BG53,NP,11,FALSE)),IF(VLOOKUP(BG53,NP,22,FALSE)=1,CONCATENATE(VLOOKUP(BG53,NP,18,FALSE)," pts - ",VLOOKUP(BG53,NP,21,FALSE)),"")))</f>
        <v>640 pts - ENT.BAULOISE TT</v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 t="str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  <v>3 / 10 / 3</v>
      </c>
      <c r="C55" s="56"/>
      <c r="D55" s="56"/>
      <c r="E55" s="56"/>
      <c r="F55" s="56"/>
      <c r="G55" s="56"/>
      <c r="H55" s="56"/>
      <c r="I55" s="172"/>
      <c r="J55" s="52" t="str">
        <f>IF(Q55="","",IF(VLOOKUP(Y38,NP,12,FALSE)=0,CONCATENATE(VLOOKUP(Y38,NP,5,FALSE),"  ",VLOOKUP(Y38,NP,6,FALSE)),IF(VLOOKUP(Y38,NP,22,FALSE)=0,CONCATENATE(VLOOKUP(Y38,NP,15,FALSE),"  ",VLOOKUP(Y38,NP,16,FALSE)),"")))</f>
        <v>COSTA  Sandy</v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  <v>15</v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  <v>6</v>
      </c>
      <c r="BH55" s="52" t="str">
        <f>IF(BG55="","",IF(VLOOKUP(AY38,NP,12,FALSE)=0,CONCATENATE(VLOOKUP(AY38,NP,5,FALSE),"  ",VLOOKUP(AY38,NP,6,FALSE)),IF(VLOOKUP(AY38,NP,22,FALSE)=0,CONCATENATE(VLOOKUP(AY38,NP,15,FALSE),"  ",VLOOKUP(AY38,NP,16,FALSE)),"")))</f>
        <v>LANDAS  Andrea</v>
      </c>
      <c r="BI55" s="52"/>
      <c r="BJ55" s="53"/>
      <c r="BK55" s="52"/>
      <c r="BL55" s="52"/>
      <c r="BM55" s="53"/>
      <c r="BN55" s="52"/>
      <c r="BO55" s="76"/>
      <c r="BP55" s="56" t="str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  <v>8 / 9 / 6</v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 t="str">
        <f>IF(Q55="","",IF(VLOOKUP(Y38,NP,12,FALSE)=0,CONCATENATE(VLOOKUP(Y38,NP,8,FALSE)," pts - ",VLOOKUP(Y38,NP,11,FALSE)),IF(VLOOKUP(Y38,NP,22,FALSE)=0,CONCATENATE(VLOOKUP(Y38,NP,18,FALSE)," pts - ",VLOOKUP(Y38,NP,21,FALSE)),"")))</f>
        <v>500 pts - T.T. GERMINOIS</v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 t="str">
        <f>IF(BG55="","",IF(VLOOKUP(AY38,NP,12,FALSE)=0,CONCATENATE(VLOOKUP(AY38,NP,8,FALSE)," pts - ",VLOOKUP(AY38,NP,11,FALSE)),IF(VLOOKUP(AY38,NP,22,FALSE)=0,CONCATENATE(VLOOKUP(AY38,NP,18,FALSE)," pts - ",VLOOKUP(AY38,NP,21,FALSE)),"")))</f>
        <v>604 pts - 4S TOURS T.T.</v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 t="str">
        <f>IF(I57="","",IF(VLOOKUP(Q53,NP,12,FALSE)=0,CONCATENATE(VLOOKUP(Q53,NP,5,FALSE),"  ",VLOOKUP(Q53,NP,6,FALSE)),IF(VLOOKUP(Q53,NP,22,FALSE)=0,CONCATENATE(VLOOKUP(Q53,NP,15,FALSE),"  ",VLOOKUP(Q53,NP,16,FALSE)),"")))</f>
        <v>COSTA  Sandy</v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  <v>15</v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  <v>6</v>
      </c>
      <c r="BP57" s="52" t="str">
        <f>IF(BO57="","",IF(VLOOKUP(BG53,NP,12,FALSE)=0,CONCATENATE(VLOOKUP(BG53,NP,5,FALSE),"  ",VLOOKUP(BG53,NP,6,FALSE)),IF(VLOOKUP(BG53,NP,22,FALSE)=0,CONCATENATE(VLOOKUP(BG53,NP,15,FALSE),"  ",VLOOKUP(BG53,NP,16,FALSE)),"")))</f>
        <v>LANDAS  Andrea</v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 t="str">
        <f>IF(I57="","",IF(VLOOKUP(Q53,NP,12,FALSE)=0,CONCATENATE(VLOOKUP(Q53,NP,8,FALSE)," pts - ",VLOOKUP(Q53,NP,11,FALSE)),IF(VLOOKUP(Q53,NP,22,FALSE)=0,CONCATENATE(VLOOKUP(Q53,NP,18,FALSE)," pts - ",VLOOKUP(Q53,NP,21,FALSE)),"")))</f>
        <v>500 pts - T.T. GERMINOIS</v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 t="str">
        <f>IF(BO57="","",IF(VLOOKUP(BG53,NP,12,FALSE)=0,CONCATENATE(VLOOKUP(BG53,NP,8,FALSE)," pts - ",VLOOKUP(BG53,NP,11,FALSE)),IF(VLOOKUP(BG53,NP,22,FALSE)=0,CONCATENATE(VLOOKUP(BG53,NP,18,FALSE)," pts - ",VLOOKUP(BG53,NP,21,FALSE)),"")))</f>
        <v>604 pts - 4S TOURS T.T.</v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 t="str">
        <f>IF(Y64="","",IF(VLOOKUP(AG8,NP,12,FALSE)=0,CONCATENATE(VLOOKUP(AG8,NP,5,FALSE),"  ",VLOOKUP(AG8,NP,6,FALSE)),IF(VLOOKUP(AG8,NP,22,FALSE)=0,CONCATENATE(VLOOKUP(AG8,NP,15,FALSE),"  ",VLOOKUP(AG8,NP,16,FALSE)),"")))</f>
        <v>LARCHER-ORY  Louise</v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  <v>12</v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  <v>2</v>
      </c>
      <c r="AZ64" s="52" t="str">
        <f>IF(AY64="","",IF(VLOOKUP(AQ8,NP,12,FALSE)=0,CONCATENATE(VLOOKUP(AQ8,NP,5,FALSE),"  ",VLOOKUP(AQ8,NP,6,FALSE)),IF(VLOOKUP(AQ8,NP,22,FALSE)=0,CONCATENATE(VLOOKUP(AQ8,NP,15,FALSE),"  ",VLOOKUP(AQ8,NP,16,FALSE)),"")))</f>
        <v>CLAVIER  Violette</v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 t="str">
        <f>IF(Y64="","",IF(VLOOKUP(AG8,NP,12,FALSE)=0,CONCATENATE(VLOOKUP(AG8,NP,8,FALSE)," pts - ",VLOOKUP(AG8,NP,11,FALSE)),IF(VLOOKUP(AG8,NP,22,FALSE)=0,CONCATENATE(VLOOKUP(AG8,NP,18,FALSE)," pts - ",VLOOKUP(AG8,NP,21,FALSE)),"")))</f>
        <v>524 pts - 4S TOURS T.T.</v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 t="str">
        <f>IF(AY64="","",IF(VLOOKUP(AQ8,NP,12,FALSE)=0,CONCATENATE(VLOOKUP(AQ8,NP,8,FALSE)," pts - ",VLOOKUP(AQ8,NP,11,FALSE)),IF(VLOOKUP(AQ8,NP,22,FALSE)=0,CONCATENATE(VLOOKUP(AQ8,NP,18,FALSE)," pts - ",VLOOKUP(AQ8,NP,21,FALSE)),"")))</f>
        <v>716 pts - SASTT</v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 t="str">
        <f>IF(Q66="","",CONCATENATE(VLOOKUP(Q69,NP,5,FALSE),"  ",VLOOKUP(Q69,NP,6,FALSE)))</f>
        <v>LARCHER-ORY  Louise</v>
      </c>
      <c r="K66" s="52"/>
      <c r="L66" s="53"/>
      <c r="M66" s="52"/>
      <c r="N66" s="52"/>
      <c r="O66" s="53"/>
      <c r="P66" s="52"/>
      <c r="Q66" s="174">
        <f>IF(VLOOKUP(Q69,NP,4,FALSE)=0,"",VLOOKUP(Q69,NP,4,FALSE))</f>
        <v>12</v>
      </c>
      <c r="R66" s="68" t="s">
        <v>26</v>
      </c>
      <c r="S66" s="68"/>
      <c r="T66" s="69">
        <f>IF(VLOOKUP(Y66,NP,32,FALSE)="","",IF(VLOOKUP(Y66,NP,32,FALSE)=0,"",VLOOKUP(Y66,NP,32,FALSE)))</f>
      </c>
      <c r="U66" s="70">
        <f>IF(VLOOKUP(Y66,NP,33,FALSE)="","",IF(VLOOKUP(Y66,NP,34,FALSE)=2,"",VLOOKUP(Y66,NP,34,FALSE)))</f>
      </c>
      <c r="V66" s="70"/>
      <c r="W66" s="71" t="str">
        <f>IF(VLOOKUP(Y66,NP,33,FALSE)="","",IF(VLOOKUP(Y66,NP,33,FALSE)=0,"",VLOOKUP(Y66,NP,33,FALSE)))</f>
        <v> </v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</c>
      <c r="BC66" s="70">
        <f>IF(VLOOKUP(AY66,NP,33,FALSE)="","",IF(VLOOKUP(AY66,NP,34,FALSE)=2,"",VLOOKUP(AY66,NP,34,FALSE)))</f>
      </c>
      <c r="BD66" s="70"/>
      <c r="BE66" s="71" t="str">
        <f>IF(VLOOKUP(AY66,NP,33,FALSE)="","",IF(VLOOKUP(AY66,NP,33,FALSE)=0,"",VLOOKUP(AY66,NP,33,FALSE)))</f>
        <v> </v>
      </c>
      <c r="BF66" s="72"/>
      <c r="BG66" s="73">
        <f>IF(VLOOKUP(BG69,NP,4,FALSE)=0,"",VLOOKUP(BG69,NP,4,FALSE))</f>
        <v>2</v>
      </c>
      <c r="BH66" s="52" t="str">
        <f>IF(BG66="","",CONCATENATE(VLOOKUP(BG69,NP,5,FALSE),"  ",VLOOKUP(BG69,NP,6,FALSE)))</f>
        <v>CLAVIER  Violette</v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 t="str">
        <f>IF(Q66="","",CONCATENATE(VLOOKUP(Q69,NP,8,FALSE)," pts - ",VLOOKUP(Q69,NP,11,FALSE)))</f>
        <v>524 pts - 4S TOURS T.T.</v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 t="str">
        <f>IF(BG66="","",CONCATENATE(VLOOKUP(BG69,NP,8,FALSE)," pts - ",VLOOKUP(BG69,NP,11,FALSE)))</f>
        <v>716 pts - SASTT</v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 t="str">
        <f>IF(Y68="","",IF(VLOOKUP(AG20,NP,12,FALSE)=0,CONCATENATE(VLOOKUP(AG20,NP,5,FALSE),"  ",VLOOKUP(AG20,NP,6,FALSE)),IF(VLOOKUP(AG20,NP,22,FALSE)=0,CONCATENATE(VLOOKUP(AG20,NP,15,FALSE),"  ",VLOOKUP(AG20,NP,16,FALSE)),"")))</f>
        <v>Absent  </v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  <v>0</v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  <v>8</v>
      </c>
      <c r="AZ68" s="52" t="str">
        <f>IF(AY68="","",IF(VLOOKUP(AQ20,NP,12,FALSE)=0,CONCATENATE(VLOOKUP(AQ20,NP,5,FALSE),"  ",VLOOKUP(AQ20,NP,6,FALSE)),IF(VLOOKUP(AQ20,NP,22,FALSE)=0,CONCATENATE(VLOOKUP(AQ20,NP,15,FALSE),"  ",VLOOKUP(AQ20,NP,16,FALSE)),"")))</f>
        <v>CUVELIER  Eva</v>
      </c>
      <c r="BA68" s="52"/>
      <c r="BB68" s="53"/>
      <c r="BC68" s="52"/>
      <c r="BD68" s="52"/>
      <c r="BE68" s="53"/>
      <c r="BF68" s="52"/>
      <c r="BG68" s="76"/>
      <c r="BH68" s="56" t="str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  <v>7 / 10 / 8</v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 t="str">
        <f>IF(I69="","",IF(VLOOKUP(Q69,NP,12,FALSE)=1,CONCATENATE(VLOOKUP(Q69,NP,5,FALSE),"  ",VLOOKUP(Q69,NP,6,FALSE)),IF(VLOOKUP(Q69,NP,22,FALSE)=1,CONCATENATE(VLOOKUP(Q69,NP,15,FALSE),"  ",VLOOKUP(Q69,NP,16,FALSE)),"")))</f>
        <v>LARCHER-ORY  Louise</v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  <v>12</v>
      </c>
      <c r="J69" s="68" t="s">
        <v>26</v>
      </c>
      <c r="K69" s="68"/>
      <c r="L69" s="69">
        <f>IF(VLOOKUP(Q69,NP,32,FALSE)="","",IF(VLOOKUP(Q69,NP,32,FALSE)=0,"",VLOOKUP(Q69,NP,32,FALSE)))</f>
      </c>
      <c r="M69" s="70">
        <f>IF(VLOOKUP(Q69,NP,33,FALSE)="","",IF(VLOOKUP(Q69,NP,34,FALSE)=2,"",VLOOKUP(Q69,NP,34,FALSE)))</f>
      </c>
      <c r="N69" s="70"/>
      <c r="O69" s="71" t="str">
        <f>IF(VLOOKUP(Q69,NP,33,FALSE)="","",IF(VLOOKUP(Q69,NP,33,FALSE)=0,"",VLOOKUP(Q69,NP,33,FALSE)))</f>
        <v> </v>
      </c>
      <c r="P69" s="72"/>
      <c r="Q69" s="67">
        <v>27</v>
      </c>
      <c r="R69" s="56" t="str">
        <f>IF(Y68="","",IF(VLOOKUP(AG20,NP,12,FALSE)=0,CONCATENATE(VLOOKUP(AG20,NP,8,FALSE)," pts - ",VLOOKUP(AG20,NP,11,FALSE)),IF(VLOOKUP(AG20,NP,22,FALSE)=0,CONCATENATE(VLOOKUP(AG20,NP,18,FALSE)," pts - ",VLOOKUP(AG20,NP,21,FALSE)),"")))</f>
        <v>0 pts - Inc</v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 t="str">
        <f>IF(AY68="","",IF(VLOOKUP(AQ20,NP,12,FALSE)=0,CONCATENATE(VLOOKUP(AQ20,NP,8,FALSE)," pts - ",VLOOKUP(AQ20,NP,11,FALSE)),IF(VLOOKUP(AQ20,NP,22,FALSE)=0,CONCATENATE(VLOOKUP(AQ20,NP,18,FALSE)," pts - ",VLOOKUP(AQ20,NP,21,FALSE)),"")))</f>
        <v>554 pts - INGRE TT</v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</c>
      <c r="BK69" s="70">
        <f>IF(VLOOKUP(BG69,NP,33,FALSE)="","",IF(VLOOKUP(BG69,NP,34,FALSE)=2,"",VLOOKUP(BG69,NP,34,FALSE)))</f>
      </c>
      <c r="BL69" s="70"/>
      <c r="BM69" s="71" t="str">
        <f>IF(VLOOKUP(BG69,NP,33,FALSE)="","",IF(VLOOKUP(BG69,NP,33,FALSE)=0,"",VLOOKUP(BG69,NP,33,FALSE)))</f>
        <v> </v>
      </c>
      <c r="BN69" s="72"/>
      <c r="BO69" s="73">
        <f>IF(VLOOKUP(BG69,NP,12,FALSE)=1,VLOOKUP(BG69,NP,4,FALSE),IF(VLOOKUP(BG69,NP,22,FALSE)=1,VLOOKUP(BG69,NP,14,FALSE),""))</f>
        <v>2</v>
      </c>
      <c r="BP69" s="52" t="str">
        <f>IF(BO69="","",IF(VLOOKUP(BG69,NP,12,FALSE)=1,CONCATENATE(VLOOKUP(BG69,NP,5,FALSE),"  ",VLOOKUP(BG69,NP,6,FALSE)),IF(VLOOKUP(BG69,NP,22,FALSE)=1,CONCATENATE(VLOOKUP(BG69,NP,15,FALSE),"  ",VLOOKUP(BG69,NP,16,FALSE)),"")))</f>
        <v>CLAVIER  Violette</v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 t="str">
        <f>IF(I69="","",IF(VLOOKUP(Q69,NP,12,FALSE)=1,CONCATENATE(VLOOKUP(Q69,NP,8,FALSE)," pts - ",VLOOKUP(Q69,NP,11,FALSE)),IF(VLOOKUP(Q69,NP,22,FALSE)=1,CONCATENATE(VLOOKUP(Q69,NP,18,FALSE)," pts - ",VLOOKUP(Q69,NP,21,FALSE)),"")))</f>
        <v>524 pts - 4S TOURS T.T.</v>
      </c>
      <c r="C70" s="56"/>
      <c r="D70" s="56"/>
      <c r="E70" s="56"/>
      <c r="F70" s="56"/>
      <c r="G70" s="56"/>
      <c r="H70" s="56"/>
      <c r="I70" s="172"/>
      <c r="R70" s="52" t="str">
        <f>IF(Y70="","",IF(VLOOKUP(AG32,NP,12,FALSE)=0,CONCATENATE(VLOOKUP(AG32,NP,5,FALSE),"  ",VLOOKUP(AG32,NP,6,FALSE)),IF(VLOOKUP(AG32,NP,22,FALSE)=0,CONCATENATE(VLOOKUP(AG32,NP,15,FALSE),"  ",VLOOKUP(AG32,NP,16,FALSE)),"")))</f>
        <v>Absent  </v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  <v>0</v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  <v>4</v>
      </c>
      <c r="AZ70" s="52" t="str">
        <f>IF(AY70="","",IF(VLOOKUP(AQ32,NP,12,FALSE)=0,CONCATENATE(VLOOKUP(AQ32,NP,5,FALSE),"  ",VLOOKUP(AQ32,NP,6,FALSE)),IF(VLOOKUP(AQ32,NP,22,FALSE)=0,CONCATENATE(VLOOKUP(AQ32,NP,15,FALSE),"  ",VLOOKUP(AQ32,NP,16,FALSE)),"")))</f>
        <v>SAUSSEREAU  Rose</v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 t="str">
        <f>IF(BO69="","",IF(VLOOKUP(BG69,NP,12,FALSE)=1,CONCATENATE(VLOOKUP(BG69,NP,8,FALSE)," pts - ",VLOOKUP(BG69,NP,11,FALSE)),IF(VLOOKUP(BG69,NP,22,FALSE)=1,CONCATENATE(VLOOKUP(BG69,NP,18,FALSE)," pts - ",VLOOKUP(BG69,NP,21,FALSE)),"")))</f>
        <v>716 pts - SASTT</v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 t="str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  <v>5 / -10 / 3 / 8</v>
      </c>
      <c r="C71" s="56"/>
      <c r="D71" s="56"/>
      <c r="E71" s="56"/>
      <c r="F71" s="56"/>
      <c r="G71" s="56"/>
      <c r="H71" s="56"/>
      <c r="I71" s="172"/>
      <c r="Q71" s="172"/>
      <c r="R71" s="56" t="str">
        <f>IF(Y70="","",IF(VLOOKUP(AG32,NP,12,FALSE)=0,CONCATENATE(VLOOKUP(AG32,NP,8,FALSE)," pts - ",VLOOKUP(AG32,NP,11,FALSE)),IF(VLOOKUP(AG32,NP,22,FALSE)=0,CONCATENATE(VLOOKUP(AG32,NP,18,FALSE)," pts - ",VLOOKUP(AG32,NP,21,FALSE)),"")))</f>
        <v>0 pts - Inc</v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 t="str">
        <f>IF(AY70="","",IF(VLOOKUP(AQ32,NP,12,FALSE)=0,CONCATENATE(VLOOKUP(AQ32,NP,8,FALSE)," pts - ",VLOOKUP(AQ32,NP,11,FALSE)),IF(VLOOKUP(AQ32,NP,22,FALSE)=0,CONCATENATE(VLOOKUP(AQ32,NP,18,FALSE)," pts - ",VLOOKUP(AQ32,NP,21,FALSE)),"")))</f>
        <v>645 pts - AZE TT41</v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 t="str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  <v>-11 / 3 / 5 / -9 / 7</v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 t="str">
        <f>IF(Q72="","",CONCATENATE(VLOOKUP(Q69,NP,15,FALSE),"  ",VLOOKUP(Q69,NP,16,FALSE)))</f>
        <v>NEILZ  Manon</v>
      </c>
      <c r="K72" s="52"/>
      <c r="L72" s="53"/>
      <c r="M72" s="52"/>
      <c r="N72" s="52"/>
      <c r="O72" s="53"/>
      <c r="P72" s="52"/>
      <c r="Q72" s="174">
        <f>IF(VLOOKUP(Q69,NP,14,FALSE)=0,"",VLOOKUP(Q69,NP,14,FALSE))</f>
        <v>10</v>
      </c>
      <c r="R72" s="68" t="s">
        <v>26</v>
      </c>
      <c r="S72" s="68"/>
      <c r="T72" s="69">
        <f>IF(VLOOKUP(Y72,NP,32,FALSE)="","",IF(VLOOKUP(Y72,NP,32,FALSE)=0,"",VLOOKUP(Y72,NP,32,FALSE)))</f>
      </c>
      <c r="U72" s="70">
        <f>IF(VLOOKUP(Y72,NP,33,FALSE)="","",IF(VLOOKUP(Y72,NP,34,FALSE)=2,"",VLOOKUP(Y72,NP,34,FALSE)))</f>
      </c>
      <c r="V72" s="70"/>
      <c r="W72" s="71" t="str">
        <f>IF(VLOOKUP(Y72,NP,33,FALSE)="","",IF(VLOOKUP(Y72,NP,33,FALSE)=0,"",VLOOKUP(Y72,NP,33,FALSE)))</f>
        <v> </v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</c>
      <c r="BC72" s="70">
        <f>IF(VLOOKUP(AY72,NP,33,FALSE)="","",IF(VLOOKUP(AY72,NP,34,FALSE)=2,"",VLOOKUP(AY72,NP,34,FALSE)))</f>
      </c>
      <c r="BD72" s="70"/>
      <c r="BE72" s="71" t="str">
        <f>IF(VLOOKUP(AY72,NP,33,FALSE)="","",IF(VLOOKUP(AY72,NP,33,FALSE)=0,"",VLOOKUP(AY72,NP,33,FALSE)))</f>
        <v> </v>
      </c>
      <c r="BF72" s="72"/>
      <c r="BG72" s="73">
        <f>IF(VLOOKUP(BG69,NP,14,FALSE)=0,"",VLOOKUP(BG69,NP,14,FALSE))</f>
        <v>4</v>
      </c>
      <c r="BH72" s="52" t="str">
        <f>IF(BG72="","",CONCATENATE(VLOOKUP(BG69,NP,15,FALSE),"  ",VLOOKUP(BG69,NP,16,FALSE)))</f>
        <v>SAUSSEREAU  Rose</v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 t="str">
        <f>IF(Q72="","",CONCATENATE(VLOOKUP(Q69,NP,18,FALSE)," pts - ",VLOOKUP(Q69,NP,21,FALSE)))</f>
        <v>534 pts - AZE TT41</v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 t="str">
        <f>IF(BG72="","",CONCATENATE(VLOOKUP(BG69,NP,18,FALSE)," pts - ",VLOOKUP(BG69,NP,21,FALSE)))</f>
        <v>645 pts - AZE TT41</v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 t="str">
        <f>IF(Y74="","",IF(VLOOKUP(AG44,NP,12,FALSE)=0,CONCATENATE(VLOOKUP(AG44,NP,5,FALSE),"  ",VLOOKUP(AG44,NP,6,FALSE)),IF(VLOOKUP(AG44,NP,22,FALSE)=0,CONCATENATE(VLOOKUP(AG44,NP,15,FALSE),"  ",VLOOKUP(AG44,NP,16,FALSE)),"")))</f>
        <v>NEILZ  Manon</v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  <v>10</v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  <v>13</v>
      </c>
      <c r="AZ74" s="52" t="str">
        <f>IF(AY74="","",IF(VLOOKUP(AQ44,NP,12,FALSE)=0,CONCATENATE(VLOOKUP(AQ44,NP,5,FALSE),"  ",VLOOKUP(AQ44,NP,6,FALSE)),IF(VLOOKUP(AQ44,NP,22,FALSE)=0,CONCATENATE(VLOOKUP(AQ44,NP,15,FALSE),"  ",VLOOKUP(AQ44,NP,16,FALSE)),"")))</f>
        <v>PAGERIE  Clara</v>
      </c>
      <c r="BA74" s="52"/>
      <c r="BB74" s="53"/>
      <c r="BC74" s="52"/>
      <c r="BD74" s="52"/>
      <c r="BE74" s="53"/>
      <c r="BF74" s="52"/>
      <c r="BG74" s="76"/>
      <c r="BH74" s="56" t="str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  <v>5 / 7 / 11</v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 t="str">
        <f>IF(I75="","",IF(VLOOKUP(Q69,NP,12,FALSE)=0,CONCATENATE(VLOOKUP(Q69,NP,5,FALSE),"  ",VLOOKUP(Q69,NP,6,FALSE)),IF(VLOOKUP(Q69,NP,22,FALSE)=0,CONCATENATE(VLOOKUP(Q69,NP,15,FALSE),"  ",VLOOKUP(Q69,NP,16,FALSE)),"")))</f>
        <v>NEILZ  Manon</v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  <v>10</v>
      </c>
      <c r="J75" s="132"/>
      <c r="K75" s="132"/>
      <c r="L75" s="133"/>
      <c r="M75" s="132"/>
      <c r="N75" s="132"/>
      <c r="O75" s="133"/>
      <c r="P75" s="179"/>
      <c r="Q75" s="87"/>
      <c r="R75" s="56" t="str">
        <f>IF(Y74="","",IF(VLOOKUP(AG44,NP,12,FALSE)=0,CONCATENATE(VLOOKUP(AG44,NP,8,FALSE)," pts - ",VLOOKUP(AG44,NP,11,FALSE)),IF(VLOOKUP(AG44,NP,22,FALSE)=0,CONCATENATE(VLOOKUP(AG44,NP,18,FALSE)," pts - ",VLOOKUP(AG44,NP,21,FALSE)),"")))</f>
        <v>534 pts - AZE TT41</v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 t="str">
        <f>IF(AY74="","",IF(VLOOKUP(AQ44,NP,12,FALSE)=0,CONCATENATE(VLOOKUP(AQ44,NP,8,FALSE)," pts - ",VLOOKUP(AQ44,NP,11,FALSE)),IF(VLOOKUP(AQ44,NP,22,FALSE)=0,CONCATENATE(VLOOKUP(AQ44,NP,18,FALSE)," pts - ",VLOOKUP(AQ44,NP,21,FALSE)),"")))</f>
        <v>516 pts - TTMA</v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  <v>4</v>
      </c>
      <c r="BP75" s="52" t="str">
        <f>IF(BO75="","",IF(VLOOKUP(BG69,NP,12,FALSE)=0,CONCATENATE(VLOOKUP(BG69,NP,5,FALSE),"  ",VLOOKUP(BG69,NP,6,FALSE)),IF(VLOOKUP(BG69,NP,22,FALSE)=0,CONCATENATE(VLOOKUP(BG69,NP,15,FALSE),"  ",VLOOKUP(BG69,NP,16,FALSE)),"")))</f>
        <v>SAUSSEREAU  Rose</v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 t="str">
        <f>IF(I75="","",IF(VLOOKUP(Q69,NP,12,FALSE)=0,CONCATENATE(VLOOKUP(Q69,NP,8,FALSE)," pts - ",VLOOKUP(Q69,NP,11,FALSE)),IF(VLOOKUP(Q69,NP,22,FALSE)=0,CONCATENATE(VLOOKUP(Q69,NP,18,FALSE)," pts - ",VLOOKUP(Q69,NP,21,FALSE)),"")))</f>
        <v>534 pts - AZE TT41</v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 t="str">
        <f>IF(BO75="","",IF(VLOOKUP(BG69,NP,12,FALSE)=0,CONCATENATE(VLOOKUP(BG69,NP,8,FALSE)," pts - ",VLOOKUP(BG69,NP,11,FALSE)),IF(VLOOKUP(BG69,NP,22,FALSE)=0,CONCATENATE(VLOOKUP(BG69,NP,18,FALSE)," pts - ",VLOOKUP(BG69,NP,21,FALSE)),"")))</f>
        <v>645 pts - AZE TT41</v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 t="str">
        <f>IF('Liste des parties'!$AH$3&lt;10000,Date,'Liste des parties'!$AH$3)</f>
        <v>16/10/2022</v>
      </c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 t="str">
        <f>IF(Q81="","",IF(VLOOKUP(Y66,NP,12,FALSE)=0,CONCATENATE(VLOOKUP(Y66,NP,5,FALSE),"  ",VLOOKUP(Y66,NP,6,FALSE)),IF(VLOOKUP(Y66,NP,22,FALSE)=0,CONCATENATE(VLOOKUP(Y66,NP,15,FALSE),"  ",VLOOKUP(Y66,NP,16,FALSE)),"")))</f>
        <v>Absent  </v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  <v>0</v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  <v>8</v>
      </c>
      <c r="BH81" s="52" t="str">
        <f>IF(BG81="","",IF(VLOOKUP(AY66,NP,12,FALSE)=0,CONCATENATE(VLOOKUP(AY66,NP,5,FALSE),"  ",VLOOKUP(AY66,NP,6,FALSE)),IF(VLOOKUP(AY66,NP,22,FALSE)=0,CONCATENATE(VLOOKUP(AY66,NP,15,FALSE),"  ",VLOOKUP(AY66,NP,16,FALSE)),"")))</f>
        <v>CUVELIER  Eva</v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 t="str">
        <f>IF(Q81="","",IF(VLOOKUP(Y66,NP,12,FALSE)=0,CONCATENATE(VLOOKUP(Y66,NP,8,FALSE)," pts - ",VLOOKUP(Y66,NP,11,FALSE)),IF(VLOOKUP(Y66,NP,22,FALSE)=0,CONCATENATE(VLOOKUP(Y66,NP,18,FALSE)," pts - ",VLOOKUP(Y66,NP,21,FALSE)),"")))</f>
        <v>0 pts - Inc</v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 t="str">
        <f>'Liste des parties'!$AD$2</f>
        <v>FED_Criterium Federal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 t="str">
        <f>IF(BG81="","",IF(VLOOKUP(AY66,NP,12,FALSE)=0,CONCATENATE(VLOOKUP(AY66,NP,8,FALSE)," pts - ",VLOOKUP(AY66,NP,11,FALSE)),IF(VLOOKUP(AY66,NP,22,FALSE)=0,CONCATENATE(VLOOKUP(AY66,NP,18,FALSE)," pts - ",VLOOKUP(AY66,NP,21,FALSE)),"")))</f>
        <v>554 pts - INGRE TT</v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>
        <f>IF(I83="","",IF(VLOOKUP(Q83,NP,12,FALSE)=1,CONCATENATE(VLOOKUP(Q83,NP,5,FALSE),"  ",VLOOKUP(Q83,NP,6,FALSE)),IF(VLOOKUP(Q83,NP,22,FALSE)=1,CONCATENATE(VLOOKUP(Q83,NP,15,FALSE),"  ",VLOOKUP(Q83,NP,16,FALSE)),"")))</f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</c>
      <c r="J83" s="68" t="s">
        <v>26</v>
      </c>
      <c r="K83" s="68"/>
      <c r="L83" s="69">
        <f>IF(VLOOKUP(Q83,NP,32,FALSE)="","",IF(VLOOKUP(Q83,NP,32,FALSE)=0,"",VLOOKUP(Q83,NP,32,FALSE)))</f>
      </c>
      <c r="M83" s="70">
        <f>IF(VLOOKUP(Q83,NP,33,FALSE)="","",IF(VLOOKUP(Q83,NP,34,FALSE)=2,"",VLOOKUP(Q83,NP,34,FALSE)))</f>
      </c>
      <c r="N83" s="70"/>
      <c r="O83" s="71" t="str">
        <f>IF(VLOOKUP(Q83,NP,33,FALSE)="","",IF(VLOOKUP(Q83,NP,33,FALSE)=0,"",VLOOKUP(Q83,NP,33,FALSE)))</f>
        <v> </v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</c>
      <c r="BK83" s="70">
        <f>IF(VLOOKUP(BG83,NP,33,FALSE)="","",IF(VLOOKUP(BG83,NP,34,FALSE)=2,"",VLOOKUP(BG83,NP,34,FALSE)))</f>
      </c>
      <c r="BL83" s="70"/>
      <c r="BM83" s="71" t="str">
        <f>IF(VLOOKUP(BG83,NP,33,FALSE)="","",IF(VLOOKUP(BG83,NP,33,FALSE)=0,"",VLOOKUP(BG83,NP,33,FALSE)))</f>
        <v> </v>
      </c>
      <c r="BN83" s="72"/>
      <c r="BO83" s="73">
        <f>IF(VLOOKUP(BG83,NP,12,FALSE)=1,VLOOKUP(BG83,NP,4,FALSE),IF(VLOOKUP(BG83,NP,22,FALSE)=1,VLOOKUP(BG83,NP,14,FALSE),""))</f>
        <v>8</v>
      </c>
      <c r="BP83" s="52" t="str">
        <f>IF(BO83="","",IF(VLOOKUP(BG83,NP,12,FALSE)=1,CONCATENATE(VLOOKUP(BG83,NP,5,FALSE),"  ",VLOOKUP(BG83,NP,6,FALSE)),IF(VLOOKUP(BG83,NP,22,FALSE)=1,CONCATENATE(VLOOKUP(BG83,NP,15,FALSE),"  ",VLOOKUP(BG83,NP,16,FALSE)),"")))</f>
        <v>CUVELIER  Eva</v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>
        <f>IF(I83="","",IF(VLOOKUP(Q83,NP,12,FALSE)=1,CONCATENATE(VLOOKUP(Q83,NP,8,FALSE)," pts - ",VLOOKUP(Q83,NP,11,FALSE)),IF(VLOOKUP(Q83,NP,22,FALSE)=1,CONCATENATE(VLOOKUP(Q83,NP,18,FALSE)," pts - ",VLOOKUP(Q83,NP,21,FALSE)),"")))</f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 t="str">
        <f>'Liste des parties'!$AE$2</f>
        <v>L04_M13_FILLES</v>
      </c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 t="str">
        <f>IF(BO83="","",IF(VLOOKUP(BG83,NP,12,FALSE)=1,CONCATENATE(VLOOKUP(BG83,NP,8,FALSE)," pts - ",VLOOKUP(BG83,NP,11,FALSE)),IF(VLOOKUP(BG83,NP,22,FALSE)=1,CONCATENATE(VLOOKUP(BG83,NP,18,FALSE)," pts - ",VLOOKUP(BG83,NP,21,FALSE)),"")))</f>
        <v>554 pts - INGRE TT</v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 t="str">
        <f>IF(Q85="","",IF(VLOOKUP(Y72,NP,12,FALSE)=0,CONCATENATE(VLOOKUP(Y72,NP,5,FALSE),"  ",VLOOKUP(Y72,NP,6,FALSE)),IF(VLOOKUP(Y72,NP,22,FALSE)=0,CONCATENATE(VLOOKUP(Y72,NP,15,FALSE),"  ",VLOOKUP(Y72,NP,16,FALSE)),"")))</f>
        <v>Absent  </v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  <v>0</v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  <v>13</v>
      </c>
      <c r="BH85" s="52" t="str">
        <f>IF(BG85="","",IF(VLOOKUP(AY72,NP,12,FALSE)=0,CONCATENATE(VLOOKUP(AY72,NP,5,FALSE),"  ",VLOOKUP(AY72,NP,6,FALSE)),IF(VLOOKUP(AY72,NP,22,FALSE)=0,CONCATENATE(VLOOKUP(AY72,NP,15,FALSE),"  ",VLOOKUP(AY72,NP,16,FALSE)),"")))</f>
        <v>PAGERIE  Clara</v>
      </c>
      <c r="BI85" s="52"/>
      <c r="BJ85" s="53"/>
      <c r="BK85" s="52"/>
      <c r="BL85" s="52"/>
      <c r="BM85" s="53"/>
      <c r="BN85" s="52"/>
      <c r="BO85" s="76"/>
      <c r="BP85" s="56" t="str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  <v>4 / 1 / 3</v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 t="str">
        <f>IF(Q85="","",IF(VLOOKUP(Y72,NP,12,FALSE)=0,CONCATENATE(VLOOKUP(Y72,NP,8,FALSE)," pts - ",VLOOKUP(Y72,NP,11,FALSE)),IF(VLOOKUP(Y72,NP,22,FALSE)=0,CONCATENATE(VLOOKUP(Y72,NP,18,FALSE)," pts - ",VLOOKUP(Y72,NP,21,FALSE)),"")))</f>
        <v>0 pts - Inc</v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 t="str">
        <f>IF(BG85="","",IF(VLOOKUP(AY72,NP,12,FALSE)=0,CONCATENATE(VLOOKUP(AY72,NP,8,FALSE)," pts - ",VLOOKUP(AY72,NP,11,FALSE)),IF(VLOOKUP(AY72,NP,22,FALSE)=0,CONCATENATE(VLOOKUP(AY72,NP,18,FALSE)," pts - ",VLOOKUP(AY72,NP,21,FALSE)),"")))</f>
        <v>516 pts - TTMA</v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>
        <f>IF(I87="","",IF(VLOOKUP(Q83,NP,12,FALSE)=0,CONCATENATE(VLOOKUP(Q83,NP,5,FALSE),"  ",VLOOKUP(Q83,NP,6,FALSE)),IF(VLOOKUP(Q83,NP,22,FALSE)=0,CONCATENATE(VLOOKUP(Q83,NP,15,FALSE),"  ",VLOOKUP(Q83,NP,16,FALSE)),"")))</f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  <v>13</v>
      </c>
      <c r="BP87" s="52" t="str">
        <f>IF(BO87="","",IF(VLOOKUP(BG83,NP,12,FALSE)=0,CONCATENATE(VLOOKUP(BG83,NP,5,FALSE),"  ",VLOOKUP(BG83,NP,6,FALSE)),IF(VLOOKUP(BG83,NP,22,FALSE)=0,CONCATENATE(VLOOKUP(BG83,NP,15,FALSE),"  ",VLOOKUP(BG83,NP,16,FALSE)),"")))</f>
        <v>PAGERIE  Clara</v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>
        <f>IF(I87="","",IF(VLOOKUP(Q83,NP,12,FALSE)=0,CONCATENATE(VLOOKUP(Q83,NP,8,FALSE)," pts - ",VLOOKUP(Q83,NP,11,FALSE)),IF(VLOOKUP(Q83,NP,22,FALSE)=0,CONCATENATE(VLOOKUP(Q83,NP,18,FALSE)," pts - ",VLOOKUP(Q83,NP,21,FALSE)),"")))</f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 t="str">
        <f>IF(BO87="","",IF(VLOOKUP(BG83,NP,12,FALSE)=0,CONCATENATE(VLOOKUP(BG83,NP,8,FALSE)," pts - ",VLOOKUP(BG83,NP,11,FALSE)),IF(VLOOKUP(BG83,NP,22,FALSE)=0,CONCATENATE(VLOOKUP(BG83,NP,18,FALSE)," pts - ",VLOOKUP(BG83,NP,21,FALSE)),"")))</f>
        <v>516 pts - TTMA</v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orientation="landscape" paperSize="9" scale="49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cyril</cp:lastModifiedBy>
  <cp:lastPrinted>2022-10-16T12:30:18Z</cp:lastPrinted>
  <dcterms:created xsi:type="dcterms:W3CDTF">2003-05-26T15:29:41Z</dcterms:created>
  <dcterms:modified xsi:type="dcterms:W3CDTF">2022-10-16T14:49:23Z</dcterms:modified>
  <cp:category/>
  <cp:version/>
  <cp:contentType/>
  <cp:contentStatus/>
</cp:coreProperties>
</file>